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jimdesktop\Dropbox\"/>
    </mc:Choice>
  </mc:AlternateContent>
  <bookViews>
    <workbookView xWindow="0" yWindow="0" windowWidth="16392" windowHeight="6228"/>
  </bookViews>
  <sheets>
    <sheet name="Calculations" sheetId="1" r:id="rId1"/>
    <sheet name="6_2GeV" sheetId="6" r:id="rId2"/>
    <sheet name="9_2GeV" sheetId="7" r:id="rId3"/>
    <sheet name="8GeV" sheetId="5" r:id="rId4"/>
    <sheet name="7GeV" sheetId="4" r:id="rId5"/>
    <sheet name="6GeV" sheetId="3" r:id="rId6"/>
    <sheet name="11GeV" sheetId="2" r:id="rId7"/>
  </sheets>
  <definedNames>
    <definedName name="Beta1">Calculations!$AP$44</definedName>
    <definedName name="Beta2">Calculations!$BI$44</definedName>
    <definedName name="Tow">Calculations!$AX$44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48" i="1" l="1" a="1"/>
  <c r="AH48" i="1" s="1"/>
  <c r="AH49" i="1" s="1"/>
  <c r="AH46" i="1" a="1"/>
  <c r="AH46" i="1" s="1"/>
  <c r="AH47" i="1" s="1"/>
  <c r="AI46" i="1"/>
  <c r="AI48" i="1"/>
  <c r="AH42" i="1" l="1"/>
  <c r="AE48" i="1" a="1"/>
  <c r="AE48" i="1" s="1"/>
  <c r="AE49" i="1" s="1"/>
  <c r="AE46" i="1" a="1"/>
  <c r="AE46" i="1" s="1"/>
  <c r="AE47" i="1" s="1"/>
  <c r="AF48" i="1"/>
  <c r="AF46" i="1"/>
  <c r="AE42" i="1" l="1"/>
  <c r="S82" i="1"/>
  <c r="L41" i="3"/>
  <c r="M41" i="3"/>
  <c r="L42" i="3"/>
  <c r="M42" i="3"/>
  <c r="L43" i="3"/>
  <c r="M43" i="3"/>
  <c r="L44" i="3"/>
  <c r="M44" i="3"/>
  <c r="L45" i="3"/>
  <c r="M45" i="3"/>
  <c r="L46" i="3"/>
  <c r="M46" i="3"/>
  <c r="L47" i="3"/>
  <c r="M47" i="3"/>
  <c r="L48" i="3"/>
  <c r="M48" i="3"/>
  <c r="L49" i="3"/>
  <c r="M49" i="3"/>
  <c r="L50" i="3"/>
  <c r="M50" i="3"/>
  <c r="L51" i="3"/>
  <c r="M51" i="3"/>
  <c r="L52" i="3"/>
  <c r="M52" i="3"/>
  <c r="L53" i="3"/>
  <c r="M53" i="3"/>
  <c r="L54" i="3"/>
  <c r="M54" i="3"/>
  <c r="L55" i="3"/>
  <c r="M55" i="3"/>
  <c r="M40" i="3"/>
  <c r="L40" i="3"/>
  <c r="Y83" i="1" l="1"/>
  <c r="L83" i="1"/>
  <c r="H9" i="1" l="1" a="1"/>
  <c r="H9" i="1" s="1"/>
  <c r="H10" i="1" s="1"/>
  <c r="H7" i="1" a="1"/>
  <c r="H7" i="1" s="1"/>
  <c r="H8" i="1" s="1"/>
  <c r="J9" i="1"/>
  <c r="I7" i="1"/>
  <c r="J7" i="1"/>
  <c r="I9" i="1"/>
  <c r="I5" i="1" l="1"/>
  <c r="J5" i="1"/>
  <c r="AI7" i="1" l="1"/>
  <c r="AI9" i="1" a="1"/>
  <c r="AI9" i="1" s="1"/>
  <c r="AI11" i="1" a="1"/>
  <c r="AI11" i="1" s="1"/>
  <c r="K5" i="1"/>
  <c r="L5" i="1" s="1"/>
  <c r="L9" i="1" l="1" a="1"/>
  <c r="L9" i="1" s="1"/>
  <c r="L10" i="1" s="1"/>
  <c r="L7" i="1" a="1"/>
  <c r="L7" i="1" s="1"/>
  <c r="L8" i="1" s="1"/>
  <c r="M9" i="1"/>
  <c r="M7" i="1"/>
  <c r="M5" i="1" l="1"/>
  <c r="N5" i="1" l="1"/>
  <c r="O5" i="1" l="1"/>
  <c r="O7" i="1" a="1"/>
  <c r="O7" i="1" s="1"/>
  <c r="O8" i="1" s="1"/>
  <c r="O9" i="1" a="1"/>
  <c r="O9" i="1" s="1"/>
  <c r="O10" i="1" s="1"/>
  <c r="P9" i="1"/>
  <c r="P7" i="1"/>
  <c r="P5" i="1" l="1"/>
  <c r="Q5" i="1" l="1"/>
  <c r="R5" i="1" s="1"/>
  <c r="R7" i="1" l="1" a="1"/>
  <c r="R7" i="1" s="1"/>
  <c r="R8" i="1" s="1"/>
  <c r="R9" i="1" a="1"/>
  <c r="R9" i="1" s="1"/>
  <c r="S7" i="1"/>
  <c r="R10" i="1" l="1"/>
  <c r="S9" i="1"/>
  <c r="S5" i="1" l="1"/>
  <c r="T5" i="1" s="1"/>
  <c r="U5" i="1" s="1"/>
  <c r="W5" i="1" l="1"/>
  <c r="U7" i="1" a="1"/>
  <c r="U7" i="1" s="1"/>
  <c r="U8" i="1" s="1"/>
  <c r="U9" i="1" a="1"/>
  <c r="U9" i="1" s="1"/>
  <c r="U10" i="1" s="1"/>
  <c r="V7" i="1"/>
  <c r="V9" i="1"/>
  <c r="V5" i="1" l="1"/>
  <c r="X5" i="1" s="1"/>
  <c r="Y5" i="1" s="1"/>
  <c r="AK7" i="1" l="1"/>
  <c r="AH5" i="1"/>
  <c r="Z5" i="1"/>
  <c r="R82" i="1" l="1"/>
  <c r="AA5" i="1"/>
  <c r="AE5" i="1"/>
  <c r="J42" i="1" s="1"/>
  <c r="AC9" i="1"/>
  <c r="AC5" i="1"/>
  <c r="K90" i="1" s="1"/>
  <c r="BF5" i="1"/>
  <c r="AX7" i="1"/>
  <c r="AQ5" i="1"/>
  <c r="AX5" i="1"/>
  <c r="AY5" i="1" s="1"/>
  <c r="AO5" i="1"/>
  <c r="AP5" i="1" s="1"/>
  <c r="AR5" i="1" s="1"/>
  <c r="AW5" i="1"/>
  <c r="AK11" i="1" a="1"/>
  <c r="AK11" i="1" s="1"/>
  <c r="AK12" i="1" s="1"/>
  <c r="AK9" i="1" a="1"/>
  <c r="AK9" i="1" s="1"/>
  <c r="AK10" i="1" s="1"/>
  <c r="AI12" i="1"/>
  <c r="AI10" i="1"/>
  <c r="AJ11" i="1"/>
  <c r="AJ9" i="1"/>
  <c r="AL9" i="1"/>
  <c r="AL11" i="1"/>
  <c r="R83" i="1" l="1"/>
  <c r="AG5" i="1"/>
  <c r="W42" i="1" s="1"/>
  <c r="W62" i="1" s="1"/>
  <c r="J62" i="1"/>
  <c r="BM5" i="1"/>
  <c r="BN5" i="1" s="1"/>
  <c r="BM7" i="1"/>
  <c r="AR7" i="1" a="1"/>
  <c r="AR7" i="1" s="1"/>
  <c r="AR9" i="1" a="1"/>
  <c r="AR9" i="1" s="1"/>
  <c r="BU5" i="1"/>
  <c r="BL5" i="1"/>
  <c r="BC5" i="1"/>
  <c r="J43" i="1" s="1"/>
  <c r="BA5" i="1"/>
  <c r="K91" i="1" s="1"/>
  <c r="AC7" i="1"/>
  <c r="AB5" i="1"/>
  <c r="AD5" i="1"/>
  <c r="AB9" i="1"/>
  <c r="AK5" i="1"/>
  <c r="AI5" i="1"/>
  <c r="J90" i="1" l="1"/>
  <c r="R84" i="1"/>
  <c r="BE5" i="1"/>
  <c r="W43" i="1" s="1"/>
  <c r="W63" i="1" s="1"/>
  <c r="J63" i="1"/>
  <c r="AF5" i="1"/>
  <c r="V42" i="1" s="1"/>
  <c r="X42" i="1" s="1"/>
  <c r="I42" i="1"/>
  <c r="K42" i="1" s="1"/>
  <c r="CA5" i="1"/>
  <c r="CB7" i="1"/>
  <c r="CJ5" i="1"/>
  <c r="CB5" i="1"/>
  <c r="CC5" i="1" s="1"/>
  <c r="BR5" i="1"/>
  <c r="J44" i="1" s="1"/>
  <c r="AE7" i="1"/>
  <c r="BA10" i="1"/>
  <c r="BC10" i="1" s="1"/>
  <c r="BP5" i="1"/>
  <c r="K92" i="1" s="1"/>
  <c r="BA7" i="1"/>
  <c r="BB5" i="1"/>
  <c r="AZ5" i="1"/>
  <c r="J91" i="1" s="1"/>
  <c r="AB7" i="1"/>
  <c r="AJ5" i="1"/>
  <c r="AL5" i="1" s="1"/>
  <c r="R85" i="1" l="1"/>
  <c r="V62" i="1"/>
  <c r="K62" i="1"/>
  <c r="R62" i="1" s="1"/>
  <c r="I62" i="1"/>
  <c r="BT5" i="1"/>
  <c r="J64" i="1"/>
  <c r="BD5" i="1"/>
  <c r="V43" i="1" s="1"/>
  <c r="X43" i="1" s="1"/>
  <c r="I43" i="1"/>
  <c r="K43" i="1" s="1"/>
  <c r="CY5" i="1"/>
  <c r="CQ5" i="1"/>
  <c r="CR5" i="1" s="1"/>
  <c r="CQ7" i="1"/>
  <c r="CP5" i="1"/>
  <c r="CE5" i="1"/>
  <c r="K93" i="1" s="1"/>
  <c r="CG5" i="1"/>
  <c r="J45" i="1" s="1"/>
  <c r="BP7" i="1"/>
  <c r="CE10" i="1" s="1"/>
  <c r="CG10" i="1" s="1"/>
  <c r="BR7" i="1"/>
  <c r="BG7" i="1"/>
  <c r="BI7" i="1" s="1"/>
  <c r="BQ5" i="1"/>
  <c r="BP10" i="1"/>
  <c r="BR10" i="1" s="1"/>
  <c r="BG11" i="1" a="1"/>
  <c r="BG11" i="1" s="1"/>
  <c r="BG12" i="1" s="1"/>
  <c r="BG9" i="1" a="1"/>
  <c r="BG9" i="1" s="1"/>
  <c r="BG10" i="1" s="1"/>
  <c r="AD7" i="1"/>
  <c r="AZ10" i="1"/>
  <c r="BB10" i="1" s="1"/>
  <c r="AZ7" i="1"/>
  <c r="BO5" i="1"/>
  <c r="J92" i="1" s="1"/>
  <c r="AR8" i="1"/>
  <c r="AR10" i="1"/>
  <c r="AS7" i="1"/>
  <c r="BH9" i="1"/>
  <c r="AS9" i="1"/>
  <c r="BH11" i="1"/>
  <c r="R86" i="1" l="1"/>
  <c r="W44" i="1"/>
  <c r="W64" i="1" s="1"/>
  <c r="K63" i="1"/>
  <c r="R63" i="1" s="1"/>
  <c r="I63" i="1"/>
  <c r="AC42" i="1"/>
  <c r="AC62" i="1" s="1"/>
  <c r="X62" i="1"/>
  <c r="S62" i="1" s="1"/>
  <c r="S60" i="1" s="1"/>
  <c r="X63" i="1"/>
  <c r="S63" i="1" s="1"/>
  <c r="V63" i="1"/>
  <c r="P42" i="1"/>
  <c r="P62" i="1" s="1"/>
  <c r="R60" i="1"/>
  <c r="CI5" i="1"/>
  <c r="J65" i="1"/>
  <c r="BS5" i="1"/>
  <c r="V44" i="1" s="1"/>
  <c r="X44" i="1" s="1"/>
  <c r="I44" i="1"/>
  <c r="K44" i="1" s="1"/>
  <c r="DE5" i="1"/>
  <c r="DF7" i="1"/>
  <c r="DN5" i="1"/>
  <c r="R87" i="1" s="1"/>
  <c r="DF5" i="1"/>
  <c r="DG5" i="1" s="1"/>
  <c r="CV5" i="1"/>
  <c r="J46" i="1" s="1"/>
  <c r="CT5" i="1"/>
  <c r="K94" i="1" s="1"/>
  <c r="BO7" i="1"/>
  <c r="CD10" i="1" s="1"/>
  <c r="CF10" i="1" s="1"/>
  <c r="CD5" i="1"/>
  <c r="J93" i="1" s="1"/>
  <c r="CF5" i="1"/>
  <c r="CG7" i="1"/>
  <c r="CE7" i="1"/>
  <c r="CT10" i="1" s="1"/>
  <c r="CV10" i="1" s="1"/>
  <c r="BO10" i="1"/>
  <c r="BQ10" i="1" s="1"/>
  <c r="BI11" i="1" a="1"/>
  <c r="BI11" i="1" s="1"/>
  <c r="BI12" i="1" s="1"/>
  <c r="BI9" i="1" a="1"/>
  <c r="BI9" i="1" s="1"/>
  <c r="BI10" i="1" s="1"/>
  <c r="BV7" i="1"/>
  <c r="BV11" i="1" s="1" a="1"/>
  <c r="BV11" i="1" s="1"/>
  <c r="BG5" i="1"/>
  <c r="AS5" i="1"/>
  <c r="AT7" i="1" s="1"/>
  <c r="BJ11" i="1"/>
  <c r="BJ9" i="1"/>
  <c r="W45" i="1" l="1"/>
  <c r="W65" i="1" s="1"/>
  <c r="V64" i="1"/>
  <c r="K64" i="1"/>
  <c r="R64" i="1" s="1"/>
  <c r="I64" i="1"/>
  <c r="P43" i="1"/>
  <c r="P63" i="1" s="1"/>
  <c r="S61" i="1"/>
  <c r="R61" i="1"/>
  <c r="AC43" i="1"/>
  <c r="CX5" i="1"/>
  <c r="W46" i="1" s="1"/>
  <c r="W66" i="1" s="1"/>
  <c r="J66" i="1"/>
  <c r="CH5" i="1"/>
  <c r="V45" i="1" s="1"/>
  <c r="X45" i="1" s="1"/>
  <c r="I45" i="1"/>
  <c r="K45" i="1" s="1"/>
  <c r="DU7" i="1"/>
  <c r="EC5" i="1"/>
  <c r="R88" i="1" s="1"/>
  <c r="DU5" i="1"/>
  <c r="DV5" i="1" s="1"/>
  <c r="DT5" i="1"/>
  <c r="DI5" i="1"/>
  <c r="K95" i="1" s="1"/>
  <c r="DK5" i="1"/>
  <c r="J47" i="1" s="1"/>
  <c r="CD7" i="1"/>
  <c r="CS10" i="1" s="1"/>
  <c r="CU10" i="1" s="1"/>
  <c r="CS5" i="1"/>
  <c r="J94" i="1" s="1"/>
  <c r="CU5" i="1"/>
  <c r="CT7" i="1"/>
  <c r="DI10" i="1" s="1"/>
  <c r="DK10" i="1" s="1"/>
  <c r="CV7" i="1"/>
  <c r="CK7" i="1"/>
  <c r="BX7" i="1"/>
  <c r="BV9" i="1" a="1"/>
  <c r="BV9" i="1" s="1"/>
  <c r="BV10" i="1" s="1"/>
  <c r="BI5" i="1"/>
  <c r="BV12" i="1"/>
  <c r="BW11" i="1"/>
  <c r="BW9" i="1"/>
  <c r="V65" i="1" l="1"/>
  <c r="K65" i="1"/>
  <c r="R65" i="1" s="1"/>
  <c r="I65" i="1"/>
  <c r="AC44" i="1"/>
  <c r="X64" i="1"/>
  <c r="S64" i="1" s="1"/>
  <c r="P44" i="1"/>
  <c r="P64" i="1" s="1"/>
  <c r="AC63" i="1"/>
  <c r="DM5" i="1"/>
  <c r="W47" i="1" s="1"/>
  <c r="W67" i="1" s="1"/>
  <c r="J67" i="1"/>
  <c r="CW5" i="1"/>
  <c r="V46" i="1" s="1"/>
  <c r="X46" i="1" s="1"/>
  <c r="I46" i="1"/>
  <c r="K46" i="1" s="1"/>
  <c r="EJ7" i="1"/>
  <c r="EI5" i="1"/>
  <c r="ER5" i="1"/>
  <c r="R89" i="1" s="1"/>
  <c r="EJ5" i="1"/>
  <c r="EK5" i="1" s="1"/>
  <c r="DZ5" i="1"/>
  <c r="J48" i="1" s="1"/>
  <c r="DX5" i="1"/>
  <c r="K96" i="1" s="1"/>
  <c r="CS7" i="1"/>
  <c r="DH10" i="1" s="1"/>
  <c r="DJ10" i="1" s="1"/>
  <c r="DH5" i="1"/>
  <c r="J95" i="1" s="1"/>
  <c r="DJ5" i="1"/>
  <c r="DK7" i="1"/>
  <c r="DI7" i="1"/>
  <c r="DX10" i="1" s="1"/>
  <c r="DZ10" i="1" s="1"/>
  <c r="CZ7" i="1"/>
  <c r="CM7" i="1"/>
  <c r="CK9" i="1" a="1"/>
  <c r="CK9" i="1" s="1"/>
  <c r="CK10" i="1" s="1"/>
  <c r="CK11" i="1" a="1"/>
  <c r="CK11" i="1" s="1"/>
  <c r="CK12" i="1" s="1"/>
  <c r="BH5" i="1"/>
  <c r="BX9" i="1" a="1"/>
  <c r="BX9" i="1" s="1"/>
  <c r="BX10" i="1" s="1"/>
  <c r="BX11" i="1" a="1"/>
  <c r="BX11" i="1" s="1"/>
  <c r="BX12" i="1" s="1"/>
  <c r="BV5" i="1"/>
  <c r="CL9" i="1"/>
  <c r="CL11" i="1"/>
  <c r="BY9" i="1"/>
  <c r="BY11" i="1"/>
  <c r="BJ5" i="1" l="1"/>
  <c r="V66" i="1"/>
  <c r="K66" i="1"/>
  <c r="R66" i="1" s="1"/>
  <c r="I66" i="1"/>
  <c r="AC45" i="1"/>
  <c r="X65" i="1"/>
  <c r="S65" i="1" s="1"/>
  <c r="P45" i="1"/>
  <c r="P65" i="1" s="1"/>
  <c r="AC64" i="1"/>
  <c r="EB5" i="1"/>
  <c r="W48" i="1" s="1"/>
  <c r="W68" i="1" s="1"/>
  <c r="J68" i="1"/>
  <c r="DL5" i="1"/>
  <c r="V47" i="1" s="1"/>
  <c r="X47" i="1" s="1"/>
  <c r="I47" i="1"/>
  <c r="K47" i="1" s="1"/>
  <c r="EX5" i="1"/>
  <c r="FG5" i="1"/>
  <c r="R90" i="1" s="1"/>
  <c r="EY5" i="1"/>
  <c r="EZ5" i="1" s="1"/>
  <c r="EY7" i="1"/>
  <c r="EO5" i="1"/>
  <c r="J49" i="1" s="1"/>
  <c r="EM5" i="1"/>
  <c r="K97" i="1" s="1"/>
  <c r="DH7" i="1"/>
  <c r="DW10" i="1" s="1"/>
  <c r="DY10" i="1" s="1"/>
  <c r="DW5" i="1"/>
  <c r="J96" i="1" s="1"/>
  <c r="DY5" i="1"/>
  <c r="DZ7" i="1"/>
  <c r="DX7" i="1"/>
  <c r="EM10" i="1" s="1"/>
  <c r="EO10" i="1" s="1"/>
  <c r="DO7" i="1"/>
  <c r="CZ9" i="1" a="1"/>
  <c r="CZ9" i="1" s="1"/>
  <c r="CZ10" i="1" s="1"/>
  <c r="DB7" i="1"/>
  <c r="CZ11" i="1" a="1"/>
  <c r="CZ11" i="1" s="1"/>
  <c r="CZ12" i="1" s="1"/>
  <c r="CK5" i="1"/>
  <c r="CM11" i="1" a="1"/>
  <c r="CM11" i="1" s="1"/>
  <c r="CM12" i="1" s="1"/>
  <c r="CM9" i="1" a="1"/>
  <c r="CM9" i="1" s="1"/>
  <c r="CM10" i="1" s="1"/>
  <c r="BX5" i="1"/>
  <c r="BW5" i="1" s="1"/>
  <c r="CN9" i="1"/>
  <c r="DA9" i="1"/>
  <c r="DA11" i="1"/>
  <c r="CN11" i="1"/>
  <c r="ED7" i="1" l="1"/>
  <c r="EF7" i="1" s="1"/>
  <c r="BY5" i="1"/>
  <c r="V67" i="1"/>
  <c r="K67" i="1"/>
  <c r="R67" i="1" s="1"/>
  <c r="I67" i="1"/>
  <c r="AC46" i="1"/>
  <c r="X66" i="1"/>
  <c r="S66" i="1" s="1"/>
  <c r="P46" i="1"/>
  <c r="P66" i="1" s="1"/>
  <c r="AC65" i="1"/>
  <c r="EQ5" i="1"/>
  <c r="W49" i="1" s="1"/>
  <c r="W69" i="1" s="1"/>
  <c r="J69" i="1"/>
  <c r="EA5" i="1"/>
  <c r="V48" i="1" s="1"/>
  <c r="X48" i="1" s="1"/>
  <c r="I48" i="1"/>
  <c r="K48" i="1" s="1"/>
  <c r="FN7" i="1"/>
  <c r="FM5" i="1"/>
  <c r="FV5" i="1"/>
  <c r="R91" i="1" s="1"/>
  <c r="FN5" i="1"/>
  <c r="FO5" i="1" s="1"/>
  <c r="FB5" i="1"/>
  <c r="K98" i="1" s="1"/>
  <c r="FD5" i="1"/>
  <c r="J50" i="1" s="1"/>
  <c r="DW7" i="1"/>
  <c r="EL10" i="1" s="1"/>
  <c r="EN10" i="1" s="1"/>
  <c r="EL5" i="1"/>
  <c r="J97" i="1" s="1"/>
  <c r="EN5" i="1"/>
  <c r="EO7" i="1"/>
  <c r="EM7" i="1"/>
  <c r="FB10" i="1" s="1"/>
  <c r="FD10" i="1" s="1"/>
  <c r="ED9" i="1" a="1"/>
  <c r="ED9" i="1" s="1"/>
  <c r="ED10" i="1" s="1"/>
  <c r="ED11" i="1" a="1"/>
  <c r="ED11" i="1" s="1"/>
  <c r="ED12" i="1" s="1"/>
  <c r="DQ7" i="1"/>
  <c r="DO9" i="1" a="1"/>
  <c r="DO9" i="1" s="1"/>
  <c r="DO10" i="1" s="1"/>
  <c r="DO11" i="1" a="1"/>
  <c r="DO11" i="1" s="1"/>
  <c r="DO12" i="1" s="1"/>
  <c r="CZ5" i="1"/>
  <c r="DB11" i="1" a="1"/>
  <c r="DB11" i="1" s="1"/>
  <c r="DB12" i="1" s="1"/>
  <c r="DB9" i="1" a="1"/>
  <c r="DB9" i="1" s="1"/>
  <c r="DB10" i="1" s="1"/>
  <c r="CM5" i="1"/>
  <c r="CL5" i="1" s="1"/>
  <c r="CN5" i="1" s="1"/>
  <c r="DP11" i="1"/>
  <c r="EE11" i="1"/>
  <c r="DP9" i="1"/>
  <c r="DC11" i="1"/>
  <c r="DC9" i="1"/>
  <c r="EE9" i="1"/>
  <c r="V68" i="1" l="1"/>
  <c r="K68" i="1"/>
  <c r="R68" i="1" s="1"/>
  <c r="I68" i="1"/>
  <c r="AC47" i="1"/>
  <c r="X67" i="1"/>
  <c r="S67" i="1" s="1"/>
  <c r="P47" i="1"/>
  <c r="P67" i="1" s="1"/>
  <c r="P48" i="1"/>
  <c r="P68" i="1" s="1"/>
  <c r="AC66" i="1"/>
  <c r="FF5" i="1"/>
  <c r="W50" i="1" s="1"/>
  <c r="W70" i="1" s="1"/>
  <c r="J70" i="1"/>
  <c r="EP5" i="1"/>
  <c r="V49" i="1" s="1"/>
  <c r="X49" i="1" s="1"/>
  <c r="I49" i="1"/>
  <c r="K49" i="1" s="1"/>
  <c r="GK5" i="1"/>
  <c r="R92" i="1" s="1"/>
  <c r="GC5" i="1"/>
  <c r="GD5" i="1" s="1"/>
  <c r="GC7" i="1"/>
  <c r="GB5" i="1"/>
  <c r="FS5" i="1"/>
  <c r="J51" i="1" s="1"/>
  <c r="FQ5" i="1"/>
  <c r="K99" i="1" s="1"/>
  <c r="EL7" i="1"/>
  <c r="FA10" i="1" s="1"/>
  <c r="FC10" i="1" s="1"/>
  <c r="FA5" i="1"/>
  <c r="J98" i="1" s="1"/>
  <c r="FC5" i="1"/>
  <c r="FB7" i="1"/>
  <c r="FQ10" i="1" s="1"/>
  <c r="FS10" i="1" s="1"/>
  <c r="FD7" i="1"/>
  <c r="ES7" i="1"/>
  <c r="ED5" i="1"/>
  <c r="EF11" i="1" a="1"/>
  <c r="EF11" i="1" s="1"/>
  <c r="EF12" i="1" s="1"/>
  <c r="EF9" i="1" a="1"/>
  <c r="EF9" i="1" s="1"/>
  <c r="EF10" i="1" s="1"/>
  <c r="DO5" i="1"/>
  <c r="DQ11" i="1" a="1"/>
  <c r="DQ11" i="1" s="1"/>
  <c r="DQ12" i="1" s="1"/>
  <c r="DQ9" i="1" a="1"/>
  <c r="DQ9" i="1" s="1"/>
  <c r="DQ10" i="1" s="1"/>
  <c r="DB5" i="1"/>
  <c r="DA5" i="1" s="1"/>
  <c r="DC5" i="1" s="1"/>
  <c r="EG9" i="1"/>
  <c r="DR11" i="1"/>
  <c r="EG11" i="1"/>
  <c r="DR9" i="1"/>
  <c r="V69" i="1" l="1"/>
  <c r="K69" i="1"/>
  <c r="R69" i="1" s="1"/>
  <c r="I69" i="1"/>
  <c r="AC48" i="1"/>
  <c r="X68" i="1"/>
  <c r="S68" i="1" s="1"/>
  <c r="AC67" i="1"/>
  <c r="FU5" i="1"/>
  <c r="W51" i="1" s="1"/>
  <c r="W71" i="1" s="1"/>
  <c r="J71" i="1"/>
  <c r="FE5" i="1"/>
  <c r="V50" i="1" s="1"/>
  <c r="X50" i="1" s="1"/>
  <c r="I50" i="1"/>
  <c r="K50" i="1" s="1"/>
  <c r="GR7" i="1"/>
  <c r="GQ5" i="1"/>
  <c r="GZ5" i="1"/>
  <c r="R93" i="1" s="1"/>
  <c r="GR5" i="1"/>
  <c r="GS5" i="1" s="1"/>
  <c r="GH5" i="1"/>
  <c r="J52" i="1" s="1"/>
  <c r="GF5" i="1"/>
  <c r="K100" i="1" s="1"/>
  <c r="FA7" i="1"/>
  <c r="FP10" i="1" s="1"/>
  <c r="FR10" i="1" s="1"/>
  <c r="FP5" i="1"/>
  <c r="J99" i="1" s="1"/>
  <c r="FR5" i="1"/>
  <c r="FS7" i="1"/>
  <c r="FQ7" i="1"/>
  <c r="GF10" i="1" s="1"/>
  <c r="GH10" i="1" s="1"/>
  <c r="FH7" i="1"/>
  <c r="ES9" i="1" a="1"/>
  <c r="ES9" i="1" s="1"/>
  <c r="ES10" i="1" s="1"/>
  <c r="EU7" i="1"/>
  <c r="ES11" i="1" a="1"/>
  <c r="ES11" i="1" s="1"/>
  <c r="ES12" i="1" s="1"/>
  <c r="EF5" i="1"/>
  <c r="EE5" i="1" s="1"/>
  <c r="EG5" i="1" s="1"/>
  <c r="DQ5" i="1"/>
  <c r="DP5" i="1" s="1"/>
  <c r="DR5" i="1" s="1"/>
  <c r="ET11" i="1"/>
  <c r="ET9" i="1"/>
  <c r="V70" i="1" l="1"/>
  <c r="P49" i="1"/>
  <c r="P69" i="1" s="1"/>
  <c r="K70" i="1"/>
  <c r="R70" i="1" s="1"/>
  <c r="I70" i="1"/>
  <c r="AC49" i="1"/>
  <c r="X69" i="1"/>
  <c r="S69" i="1" s="1"/>
  <c r="AC68" i="1"/>
  <c r="GJ5" i="1"/>
  <c r="W52" i="1" s="1"/>
  <c r="W72" i="1" s="1"/>
  <c r="J72" i="1"/>
  <c r="FT5" i="1"/>
  <c r="V51" i="1" s="1"/>
  <c r="X51" i="1" s="1"/>
  <c r="I51" i="1"/>
  <c r="K51" i="1" s="1"/>
  <c r="HG7" i="1"/>
  <c r="HO5" i="1"/>
  <c r="R94" i="1" s="1"/>
  <c r="HG5" i="1"/>
  <c r="HH5" i="1" s="1"/>
  <c r="HF5" i="1"/>
  <c r="GW5" i="1"/>
  <c r="J53" i="1" s="1"/>
  <c r="GU5" i="1"/>
  <c r="K101" i="1" s="1"/>
  <c r="FP7" i="1"/>
  <c r="GE10" i="1" s="1"/>
  <c r="GG10" i="1" s="1"/>
  <c r="GE5" i="1"/>
  <c r="J100" i="1" s="1"/>
  <c r="GG5" i="1"/>
  <c r="GF7" i="1"/>
  <c r="GU10" i="1" s="1"/>
  <c r="GW10" i="1" s="1"/>
  <c r="GH7" i="1"/>
  <c r="FW7" i="1"/>
  <c r="FJ7" i="1"/>
  <c r="FH9" i="1" a="1"/>
  <c r="FH9" i="1" s="1"/>
  <c r="FH10" i="1" s="1"/>
  <c r="FH11" i="1" a="1"/>
  <c r="FH11" i="1" s="1"/>
  <c r="FH12" i="1" s="1"/>
  <c r="ES5" i="1"/>
  <c r="EU11" i="1" a="1"/>
  <c r="EU11" i="1" s="1"/>
  <c r="EU12" i="1" s="1"/>
  <c r="EU9" i="1" a="1"/>
  <c r="EU9" i="1" s="1"/>
  <c r="EU10" i="1" s="1"/>
  <c r="FI9" i="1"/>
  <c r="EV9" i="1"/>
  <c r="FI11" i="1"/>
  <c r="EV11" i="1"/>
  <c r="V71" i="1" l="1"/>
  <c r="K71" i="1"/>
  <c r="R71" i="1" s="1"/>
  <c r="I71" i="1"/>
  <c r="AC50" i="1"/>
  <c r="X70" i="1"/>
  <c r="S70" i="1" s="1"/>
  <c r="P50" i="1"/>
  <c r="P70" i="1" s="1"/>
  <c r="AC69" i="1"/>
  <c r="GY5" i="1"/>
  <c r="W53" i="1" s="1"/>
  <c r="W73" i="1" s="1"/>
  <c r="J73" i="1"/>
  <c r="GI5" i="1"/>
  <c r="V52" i="1" s="1"/>
  <c r="X52" i="1" s="1"/>
  <c r="I52" i="1"/>
  <c r="K52" i="1" s="1"/>
  <c r="HV7" i="1"/>
  <c r="HU5" i="1"/>
  <c r="ID5" i="1"/>
  <c r="R95" i="1" s="1"/>
  <c r="HV5" i="1"/>
  <c r="HW5" i="1" s="1"/>
  <c r="HL5" i="1"/>
  <c r="J54" i="1" s="1"/>
  <c r="HJ5" i="1"/>
  <c r="K102" i="1" s="1"/>
  <c r="GE7" i="1"/>
  <c r="GT10" i="1" s="1"/>
  <c r="GV10" i="1" s="1"/>
  <c r="GT5" i="1"/>
  <c r="J101" i="1" s="1"/>
  <c r="GV5" i="1"/>
  <c r="GL7" i="1"/>
  <c r="GN7" i="1" s="1"/>
  <c r="GW7" i="1"/>
  <c r="GU7" i="1"/>
  <c r="HJ10" i="1" s="1"/>
  <c r="HL10" i="1" s="1"/>
  <c r="FW11" i="1" a="1"/>
  <c r="FW11" i="1" s="1"/>
  <c r="FW12" i="1" s="1"/>
  <c r="FY7" i="1"/>
  <c r="FW9" i="1" a="1"/>
  <c r="FW9" i="1" s="1"/>
  <c r="FW10" i="1" s="1"/>
  <c r="FH5" i="1"/>
  <c r="FJ11" i="1" a="1"/>
  <c r="FJ11" i="1" s="1"/>
  <c r="FJ12" i="1" s="1"/>
  <c r="FJ9" i="1" a="1"/>
  <c r="FJ9" i="1" s="1"/>
  <c r="FJ10" i="1" s="1"/>
  <c r="EU5" i="1"/>
  <c r="ET5" i="1" s="1"/>
  <c r="EV5" i="1" s="1"/>
  <c r="FK9" i="1"/>
  <c r="FK11" i="1"/>
  <c r="FX9" i="1"/>
  <c r="FX11" i="1"/>
  <c r="HA7" i="1" l="1"/>
  <c r="V72" i="1"/>
  <c r="P51" i="1"/>
  <c r="P71" i="1" s="1"/>
  <c r="K72" i="1"/>
  <c r="R72" i="1" s="1"/>
  <c r="I72" i="1"/>
  <c r="AC51" i="1"/>
  <c r="X71" i="1"/>
  <c r="S71" i="1" s="1"/>
  <c r="P52" i="1"/>
  <c r="P72" i="1" s="1"/>
  <c r="AC70" i="1"/>
  <c r="HN5" i="1"/>
  <c r="W54" i="1" s="1"/>
  <c r="W74" i="1" s="1"/>
  <c r="J74" i="1"/>
  <c r="GX5" i="1"/>
  <c r="V53" i="1" s="1"/>
  <c r="X53" i="1" s="1"/>
  <c r="I53" i="1"/>
  <c r="K53" i="1" s="1"/>
  <c r="GL9" i="1" a="1"/>
  <c r="GL9" i="1" s="1"/>
  <c r="GL10" i="1" s="1"/>
  <c r="GL11" i="1" a="1"/>
  <c r="GL11" i="1" s="1"/>
  <c r="GL12" i="1" s="1"/>
  <c r="IK7" i="1"/>
  <c r="IJ5" i="1"/>
  <c r="IS5" i="1"/>
  <c r="R96" i="1" s="1"/>
  <c r="IK5" i="1"/>
  <c r="IL5" i="1" s="1"/>
  <c r="IA5" i="1"/>
  <c r="J55" i="1" s="1"/>
  <c r="HY5" i="1"/>
  <c r="K103" i="1" s="1"/>
  <c r="GT7" i="1"/>
  <c r="HI10" i="1" s="1"/>
  <c r="HK10" i="1" s="1"/>
  <c r="HI5" i="1"/>
  <c r="J102" i="1" s="1"/>
  <c r="HK5" i="1"/>
  <c r="HL7" i="1"/>
  <c r="HJ7" i="1"/>
  <c r="HY10" i="1" s="1"/>
  <c r="IA10" i="1" s="1"/>
  <c r="HA9" i="1" a="1"/>
  <c r="HA9" i="1" s="1"/>
  <c r="HA10" i="1" s="1"/>
  <c r="HC7" i="1"/>
  <c r="HA11" i="1" a="1"/>
  <c r="HA11" i="1" s="1"/>
  <c r="HA12" i="1" s="1"/>
  <c r="GN11" i="1" a="1"/>
  <c r="GN11" i="1" s="1"/>
  <c r="GN12" i="1" s="1"/>
  <c r="GN9" i="1" a="1"/>
  <c r="GN9" i="1" s="1"/>
  <c r="GN10" i="1" s="1"/>
  <c r="FW5" i="1"/>
  <c r="FY11" i="1" a="1"/>
  <c r="FY11" i="1" s="1"/>
  <c r="FY12" i="1" s="1"/>
  <c r="FY9" i="1" a="1"/>
  <c r="FY9" i="1" s="1"/>
  <c r="FY10" i="1" s="1"/>
  <c r="FJ5" i="1"/>
  <c r="FI5" i="1" s="1"/>
  <c r="FK5" i="1" s="1"/>
  <c r="GM9" i="1"/>
  <c r="GM11" i="1"/>
  <c r="FZ11" i="1"/>
  <c r="GO11" i="1"/>
  <c r="FZ9" i="1"/>
  <c r="GO9" i="1"/>
  <c r="HB9" i="1"/>
  <c r="HB11" i="1"/>
  <c r="V73" i="1" l="1"/>
  <c r="K73" i="1"/>
  <c r="R73" i="1" s="1"/>
  <c r="I73" i="1"/>
  <c r="AC52" i="1"/>
  <c r="X72" i="1"/>
  <c r="S72" i="1" s="1"/>
  <c r="AC71" i="1"/>
  <c r="IC5" i="1"/>
  <c r="W55" i="1" s="1"/>
  <c r="W75" i="1" s="1"/>
  <c r="J75" i="1"/>
  <c r="HM5" i="1"/>
  <c r="V54" i="1" s="1"/>
  <c r="X54" i="1" s="1"/>
  <c r="I54" i="1"/>
  <c r="K54" i="1" s="1"/>
  <c r="GL5" i="1"/>
  <c r="JH5" i="1"/>
  <c r="R97" i="1" s="1"/>
  <c r="IZ5" i="1"/>
  <c r="JA5" i="1" s="1"/>
  <c r="IZ7" i="1"/>
  <c r="IY5" i="1"/>
  <c r="IP5" i="1"/>
  <c r="J56" i="1" s="1"/>
  <c r="IN5" i="1"/>
  <c r="K104" i="1" s="1"/>
  <c r="HI7" i="1"/>
  <c r="HX10" i="1" s="1"/>
  <c r="HZ10" i="1" s="1"/>
  <c r="HX5" i="1"/>
  <c r="J103" i="1" s="1"/>
  <c r="HZ5" i="1"/>
  <c r="IA7" i="1"/>
  <c r="HY7" i="1"/>
  <c r="IN10" i="1" s="1"/>
  <c r="IP10" i="1" s="1"/>
  <c r="HP7" i="1"/>
  <c r="HA5" i="1"/>
  <c r="HC11" i="1" a="1"/>
  <c r="HC11" i="1" s="1"/>
  <c r="HC12" i="1" s="1"/>
  <c r="HC9" i="1" a="1"/>
  <c r="HC9" i="1" s="1"/>
  <c r="HC10" i="1" s="1"/>
  <c r="GN5" i="1"/>
  <c r="FY5" i="1"/>
  <c r="FX5" i="1" s="1"/>
  <c r="FZ5" i="1" s="1"/>
  <c r="HD11" i="1"/>
  <c r="HD9" i="1"/>
  <c r="V74" i="1" l="1"/>
  <c r="K74" i="1"/>
  <c r="R74" i="1" s="1"/>
  <c r="I74" i="1"/>
  <c r="AC53" i="1"/>
  <c r="X73" i="1"/>
  <c r="S73" i="1" s="1"/>
  <c r="P53" i="1"/>
  <c r="P73" i="1" s="1"/>
  <c r="AC72" i="1"/>
  <c r="IR5" i="1"/>
  <c r="W56" i="1" s="1"/>
  <c r="W76" i="1" s="1"/>
  <c r="J76" i="1"/>
  <c r="GM5" i="1"/>
  <c r="GO5" i="1" s="1"/>
  <c r="IB5" i="1"/>
  <c r="V55" i="1" s="1"/>
  <c r="X55" i="1" s="1"/>
  <c r="I55" i="1"/>
  <c r="K55" i="1" s="1"/>
  <c r="JO7" i="1"/>
  <c r="JN5" i="1"/>
  <c r="JW5" i="1"/>
  <c r="R98" i="1" s="1"/>
  <c r="JO5" i="1"/>
  <c r="JP5" i="1" s="1"/>
  <c r="JE5" i="1"/>
  <c r="J57" i="1" s="1"/>
  <c r="JC5" i="1"/>
  <c r="K105" i="1" s="1"/>
  <c r="HX7" i="1"/>
  <c r="IM10" i="1" s="1"/>
  <c r="IO10" i="1" s="1"/>
  <c r="IM5" i="1"/>
  <c r="J104" i="1" s="1"/>
  <c r="IO5" i="1"/>
  <c r="IP7" i="1"/>
  <c r="IN7" i="1"/>
  <c r="JC10" i="1" s="1"/>
  <c r="JE10" i="1" s="1"/>
  <c r="IE7" i="1"/>
  <c r="HP9" i="1" a="1"/>
  <c r="HP9" i="1" s="1"/>
  <c r="HP10" i="1" s="1"/>
  <c r="HR7" i="1"/>
  <c r="HP11" i="1" a="1"/>
  <c r="HP11" i="1" s="1"/>
  <c r="HP12" i="1" s="1"/>
  <c r="HC5" i="1"/>
  <c r="HB5" i="1" s="1"/>
  <c r="HD5" i="1" s="1"/>
  <c r="HQ9" i="1"/>
  <c r="HQ11" i="1"/>
  <c r="V75" i="1" l="1"/>
  <c r="P54" i="1"/>
  <c r="P74" i="1" s="1"/>
  <c r="K75" i="1"/>
  <c r="R75" i="1" s="1"/>
  <c r="I75" i="1"/>
  <c r="AC54" i="1"/>
  <c r="X74" i="1"/>
  <c r="S74" i="1" s="1"/>
  <c r="AC73" i="1"/>
  <c r="JG5" i="1"/>
  <c r="W57" i="1" s="1"/>
  <c r="W77" i="1" s="1"/>
  <c r="J77" i="1"/>
  <c r="IQ5" i="1"/>
  <c r="V56" i="1" s="1"/>
  <c r="X56" i="1" s="1"/>
  <c r="I56" i="1"/>
  <c r="K56" i="1" s="1"/>
  <c r="JT5" i="1"/>
  <c r="JR5" i="1"/>
  <c r="K106" i="1" s="1"/>
  <c r="IM7" i="1"/>
  <c r="JB10" i="1" s="1"/>
  <c r="JD10" i="1" s="1"/>
  <c r="JB5" i="1"/>
  <c r="J105" i="1" s="1"/>
  <c r="JD5" i="1"/>
  <c r="JC7" i="1"/>
  <c r="JR10" i="1" s="1"/>
  <c r="JT10" i="1" s="1"/>
  <c r="JE7" i="1"/>
  <c r="IT7" i="1"/>
  <c r="IE9" i="1" a="1"/>
  <c r="IE9" i="1" s="1"/>
  <c r="IE10" i="1" s="1"/>
  <c r="IG7" i="1"/>
  <c r="IE11" i="1" a="1"/>
  <c r="IE11" i="1" s="1"/>
  <c r="IE12" i="1" s="1"/>
  <c r="HP5" i="1"/>
  <c r="HR11" i="1" a="1"/>
  <c r="HR11" i="1" s="1"/>
  <c r="HR12" i="1" s="1"/>
  <c r="HR9" i="1" a="1"/>
  <c r="HR9" i="1" s="1"/>
  <c r="HR10" i="1" s="1"/>
  <c r="HS11" i="1"/>
  <c r="HS9" i="1"/>
  <c r="IF11" i="1"/>
  <c r="IF9" i="1"/>
  <c r="J58" i="1" l="1"/>
  <c r="J78" i="1" s="1"/>
  <c r="V76" i="1"/>
  <c r="K76" i="1"/>
  <c r="R76" i="1" s="1"/>
  <c r="I76" i="1"/>
  <c r="AC55" i="1"/>
  <c r="X75" i="1"/>
  <c r="S75" i="1" s="1"/>
  <c r="P55" i="1"/>
  <c r="P75" i="1" s="1"/>
  <c r="AC74" i="1"/>
  <c r="JV5" i="1"/>
  <c r="W58" i="1" s="1"/>
  <c r="W78" i="1" s="1"/>
  <c r="JF5" i="1"/>
  <c r="V57" i="1" s="1"/>
  <c r="X57" i="1" s="1"/>
  <c r="I57" i="1"/>
  <c r="K57" i="1" s="1"/>
  <c r="JB7" i="1"/>
  <c r="JQ10" i="1" s="1"/>
  <c r="JS10" i="1" s="1"/>
  <c r="JQ5" i="1"/>
  <c r="J106" i="1" s="1"/>
  <c r="JS5" i="1"/>
  <c r="I58" i="1" s="1"/>
  <c r="K58" i="1" s="1"/>
  <c r="JT7" i="1"/>
  <c r="JR7" i="1"/>
  <c r="JI7" i="1"/>
  <c r="IT9" i="1" a="1"/>
  <c r="IT9" i="1" s="1"/>
  <c r="IT10" i="1" s="1"/>
  <c r="IT11" i="1" a="1"/>
  <c r="IT11" i="1" s="1"/>
  <c r="IT12" i="1" s="1"/>
  <c r="IV7" i="1"/>
  <c r="IE5" i="1"/>
  <c r="IG11" i="1" a="1"/>
  <c r="IG11" i="1" s="1"/>
  <c r="IG12" i="1" s="1"/>
  <c r="IG9" i="1" a="1"/>
  <c r="IG9" i="1" s="1"/>
  <c r="IG10" i="1" s="1"/>
  <c r="HR5" i="1"/>
  <c r="HQ5" i="1" s="1"/>
  <c r="HS5" i="1" s="1"/>
  <c r="IH11" i="1"/>
  <c r="IU9" i="1"/>
  <c r="IH9" i="1"/>
  <c r="IU11" i="1"/>
  <c r="JQ7" i="1" l="1"/>
  <c r="I78" i="1"/>
  <c r="K78" i="1"/>
  <c r="R78" i="1" s="1"/>
  <c r="K77" i="1"/>
  <c r="R77" i="1" s="1"/>
  <c r="I77" i="1"/>
  <c r="X77" i="1"/>
  <c r="S77" i="1" s="1"/>
  <c r="V77" i="1"/>
  <c r="AC56" i="1"/>
  <c r="X76" i="1"/>
  <c r="S76" i="1" s="1"/>
  <c r="P56" i="1"/>
  <c r="P76" i="1" s="1"/>
  <c r="AC75" i="1"/>
  <c r="JU5" i="1"/>
  <c r="V58" i="1" s="1"/>
  <c r="X58" i="1" s="1"/>
  <c r="JX7" i="1"/>
  <c r="JZ7" i="1" s="1"/>
  <c r="KB7" i="1" s="1"/>
  <c r="KB11" i="1" s="1" a="1"/>
  <c r="KB11" i="1" s="1"/>
  <c r="KB12" i="1" s="1"/>
  <c r="JI9" i="1" a="1"/>
  <c r="JI9" i="1" s="1"/>
  <c r="JI10" i="1" s="1"/>
  <c r="JK7" i="1"/>
  <c r="JK19" i="1" s="1"/>
  <c r="JI11" i="1" a="1"/>
  <c r="JI11" i="1" s="1"/>
  <c r="JI12" i="1" s="1"/>
  <c r="IT5" i="1"/>
  <c r="IV11" i="1" a="1"/>
  <c r="IV11" i="1" s="1"/>
  <c r="IV12" i="1" s="1"/>
  <c r="IV9" i="1" a="1"/>
  <c r="IV9" i="1" s="1"/>
  <c r="IV10" i="1" s="1"/>
  <c r="IG5" i="1"/>
  <c r="IF5" i="1" s="1"/>
  <c r="IH5" i="1" s="1"/>
  <c r="IW9" i="1"/>
  <c r="JJ9" i="1"/>
  <c r="IW11" i="1"/>
  <c r="JJ11" i="1"/>
  <c r="KC11" i="1"/>
  <c r="V78" i="1" l="1"/>
  <c r="X78" i="1"/>
  <c r="S78" i="1" s="1"/>
  <c r="AC37" i="1"/>
  <c r="AC57" i="1"/>
  <c r="P58" i="1"/>
  <c r="P78" i="1" s="1"/>
  <c r="JK23" i="1" a="1"/>
  <c r="JK23" i="1" s="1"/>
  <c r="JK24" i="1" s="1"/>
  <c r="JK21" i="1" a="1"/>
  <c r="JK21" i="1" s="1"/>
  <c r="JK22" i="1" s="1"/>
  <c r="P57" i="1"/>
  <c r="P77" i="1" s="1"/>
  <c r="P37" i="1"/>
  <c r="AC76" i="1"/>
  <c r="KB9" i="1" a="1"/>
  <c r="KB9" i="1" s="1"/>
  <c r="KB10" i="1" s="1"/>
  <c r="JZ9" i="1" a="1"/>
  <c r="JZ9" i="1" s="1"/>
  <c r="JZ10" i="1" s="1"/>
  <c r="JZ11" i="1" a="1"/>
  <c r="JZ11" i="1" s="1"/>
  <c r="JZ12" i="1" s="1"/>
  <c r="JX9" i="1" a="1"/>
  <c r="JX9" i="1" s="1"/>
  <c r="JX10" i="1" s="1"/>
  <c r="JX11" i="1" a="1"/>
  <c r="JX11" i="1" s="1"/>
  <c r="JX12" i="1" s="1"/>
  <c r="JI5" i="1"/>
  <c r="JK11" i="1" a="1"/>
  <c r="JK11" i="1" s="1"/>
  <c r="JK12" i="1" s="1"/>
  <c r="JK9" i="1" a="1"/>
  <c r="JK9" i="1" s="1"/>
  <c r="IV5" i="1"/>
  <c r="IU5" i="1" s="1"/>
  <c r="IW5" i="1" s="1"/>
  <c r="JY9" i="1"/>
  <c r="JL23" i="1"/>
  <c r="KA9" i="1"/>
  <c r="JL21" i="1"/>
  <c r="KA11" i="1"/>
  <c r="KC9" i="1"/>
  <c r="JL11" i="1"/>
  <c r="JY11" i="1"/>
  <c r="JK17" i="1" l="1"/>
  <c r="AC58" i="1"/>
  <c r="AC78" i="1" s="1"/>
  <c r="JK10" i="1"/>
  <c r="Y84" i="1"/>
  <c r="Y85" i="1" s="1"/>
  <c r="AC77" i="1"/>
  <c r="KB5" i="1"/>
  <c r="JX5" i="1"/>
  <c r="JZ5" i="1"/>
  <c r="JL9" i="1"/>
  <c r="AU5" i="1" l="1"/>
  <c r="AV5" i="1"/>
  <c r="AV7" i="1" s="1"/>
  <c r="JK5" i="1"/>
  <c r="JJ5" i="1" s="1"/>
  <c r="JL5" i="1" s="1"/>
  <c r="L84" i="1"/>
  <c r="L85" i="1" s="1"/>
  <c r="JY5" i="1"/>
  <c r="KA5" i="1" s="1"/>
  <c r="AU7" i="1" l="1"/>
</calcChain>
</file>

<file path=xl/comments1.xml><?xml version="1.0" encoding="utf-8"?>
<comments xmlns="http://schemas.openxmlformats.org/spreadsheetml/2006/main">
  <authors>
    <author>Jim's Lab Desktop</author>
    <author>Jim</author>
  </authors>
  <commentList>
    <comment ref="AW3" authorId="0" shapeId="0">
      <text>
        <r>
          <rPr>
            <sz val="9"/>
            <color indexed="81"/>
            <rFont val="Tahoma"/>
            <family val="2"/>
          </rPr>
          <t xml:space="preserve">This is a basic shift in focal plane coordinate X only. This puts another bundle support downstream of the previous one, side-by-side.
</t>
        </r>
      </text>
    </comment>
    <comment ref="AX3" authorId="0" shapeId="0">
      <text>
        <r>
          <rPr>
            <sz val="9"/>
            <color indexed="81"/>
            <rFont val="Tahoma"/>
            <family val="2"/>
          </rPr>
          <t>Focal plane coordinate Y value that bundle support #2 must be shifted to return the pivot point to the FP after rotating to account for tow.</t>
        </r>
      </text>
    </comment>
    <comment ref="AY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BL3" authorId="0" shapeId="0">
      <text>
        <r>
          <rPr>
            <sz val="9"/>
            <color indexed="81"/>
            <rFont val="Tahoma"/>
            <family val="2"/>
          </rPr>
          <t xml:space="preserve">This is a basic shift in focal plane coordinate X only. This puts another bundle support downstream of the previous one, side-by-side.
</t>
        </r>
      </text>
    </comment>
    <comment ref="BM3" authorId="0" shapeId="0">
      <text>
        <r>
          <rPr>
            <sz val="9"/>
            <color indexed="81"/>
            <rFont val="Tahoma"/>
            <family val="2"/>
          </rPr>
          <t>Focal plane coordinate Y value that bundle support #2 must be shifted to return the pivot point to the FP after rotating to account for tow.</t>
        </r>
      </text>
    </comment>
    <comment ref="BN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CA3" authorId="0" shapeId="0">
      <text>
        <r>
          <rPr>
            <sz val="9"/>
            <color indexed="81"/>
            <rFont val="Tahoma"/>
            <family val="2"/>
          </rPr>
          <t xml:space="preserve">This is a basic shift in focal plane coordinate X only. This puts another bundle support downstream of the previous one, side-by-side.
</t>
        </r>
      </text>
    </comment>
    <comment ref="CB3" authorId="0" shapeId="0">
      <text>
        <r>
          <rPr>
            <sz val="9"/>
            <color indexed="81"/>
            <rFont val="Tahoma"/>
            <family val="2"/>
          </rPr>
          <t>Focal plane coordinate Y value that bundle support #2 must be shifted to return the pivot point to the FP after rotating to account for tow.</t>
        </r>
      </text>
    </comment>
    <comment ref="CC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CP3" authorId="0" shapeId="0">
      <text>
        <r>
          <rPr>
            <sz val="9"/>
            <color indexed="81"/>
            <rFont val="Tahoma"/>
            <family val="2"/>
          </rPr>
          <t xml:space="preserve">This is a basic shift in focal plane coordinate X only. This puts another bundle support downstream of the previous one, side-by-side.
</t>
        </r>
      </text>
    </comment>
    <comment ref="CQ3" authorId="0" shapeId="0">
      <text>
        <r>
          <rPr>
            <sz val="9"/>
            <color indexed="81"/>
            <rFont val="Tahoma"/>
            <family val="2"/>
          </rPr>
          <t>Focal plane coordinate Y value that bundle support #2 must be shifted to return the pivot point to the FP after rotating to account for tow.</t>
        </r>
      </text>
    </comment>
    <comment ref="CR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DE3" authorId="0" shapeId="0">
      <text>
        <r>
          <rPr>
            <sz val="9"/>
            <color indexed="81"/>
            <rFont val="Tahoma"/>
            <family val="2"/>
          </rPr>
          <t xml:space="preserve">This is a basic shift in focal plane coordinate X only. This puts another bundle support downstream of the previous one, side-by-side.
</t>
        </r>
      </text>
    </comment>
    <comment ref="DF3" authorId="0" shapeId="0">
      <text>
        <r>
          <rPr>
            <sz val="9"/>
            <color indexed="81"/>
            <rFont val="Tahoma"/>
            <family val="2"/>
          </rPr>
          <t>Focal plane coordinate Y value that bundle support #2 must be shifted to return the pivot point to the FP after rotating to account for tow.</t>
        </r>
      </text>
    </comment>
    <comment ref="DG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DT3" authorId="0" shapeId="0">
      <text>
        <r>
          <rPr>
            <sz val="9"/>
            <color indexed="81"/>
            <rFont val="Tahoma"/>
            <family val="2"/>
          </rPr>
          <t xml:space="preserve">This is a basic shift in focal plane coordinate X only. This puts another bundle support downstream of the previous one, side-by-side.
</t>
        </r>
      </text>
    </comment>
    <comment ref="DU3" authorId="0" shapeId="0">
      <text>
        <r>
          <rPr>
            <sz val="9"/>
            <color indexed="81"/>
            <rFont val="Tahoma"/>
            <family val="2"/>
          </rPr>
          <t>Focal plane coordinate Y value that bundle support #2 must be shifted to return the pivot point to the FP after rotating to account for tow.</t>
        </r>
      </text>
    </comment>
    <comment ref="DV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EI3" authorId="0" shapeId="0">
      <text>
        <r>
          <rPr>
            <sz val="9"/>
            <color indexed="81"/>
            <rFont val="Tahoma"/>
            <family val="2"/>
          </rPr>
          <t xml:space="preserve">This is a basic shift in focal plane coordinate X only. This puts another bundle support downstream of the previous one, side-by-side.
</t>
        </r>
      </text>
    </comment>
    <comment ref="EJ3" authorId="0" shapeId="0">
      <text>
        <r>
          <rPr>
            <sz val="9"/>
            <color indexed="81"/>
            <rFont val="Tahoma"/>
            <family val="2"/>
          </rPr>
          <t>Focal plane coordinate Y value that bundle support #2 must be shifted to return the pivot point to the FP after rotating to account for tow.</t>
        </r>
      </text>
    </comment>
    <comment ref="EK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EX3" authorId="0" shapeId="0">
      <text>
        <r>
          <rPr>
            <sz val="9"/>
            <color indexed="81"/>
            <rFont val="Tahoma"/>
            <family val="2"/>
          </rPr>
          <t xml:space="preserve">This is a basic shift in focal plane coordinate X only. This puts another bundle support downstream of the previous one, side-by-side.
</t>
        </r>
      </text>
    </comment>
    <comment ref="EY3" authorId="0" shapeId="0">
      <text>
        <r>
          <rPr>
            <sz val="9"/>
            <color indexed="81"/>
            <rFont val="Tahoma"/>
            <family val="2"/>
          </rPr>
          <t>Focal plane coordinate Y value that bundle support #2 must be shifted to return the pivot point to the FP after rotating to account for tow.</t>
        </r>
      </text>
    </comment>
    <comment ref="EZ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FM3" authorId="0" shapeId="0">
      <text>
        <r>
          <rPr>
            <sz val="9"/>
            <color indexed="81"/>
            <rFont val="Tahoma"/>
            <family val="2"/>
          </rPr>
          <t xml:space="preserve">This is a basic shift in focal plane coordinate X only. This puts another bundle support downstream of the previous one, side-by-side.
</t>
        </r>
      </text>
    </comment>
    <comment ref="FN3" authorId="0" shapeId="0">
      <text>
        <r>
          <rPr>
            <sz val="9"/>
            <color indexed="81"/>
            <rFont val="Tahoma"/>
            <family val="2"/>
          </rPr>
          <t>Focal plane coordinate Y value that bundle support #2 must be shifted to return the pivot point to the FP after rotating to account for tow.</t>
        </r>
      </text>
    </comment>
    <comment ref="FO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GB3" authorId="0" shapeId="0">
      <text>
        <r>
          <rPr>
            <sz val="9"/>
            <color indexed="81"/>
            <rFont val="Tahoma"/>
            <family val="2"/>
          </rPr>
          <t xml:space="preserve">This is a basic shift in focal plane coordinate X only. This puts another bundle support downstream of the previous one, side-by-side.
</t>
        </r>
      </text>
    </comment>
    <comment ref="GC3" authorId="0" shapeId="0">
      <text>
        <r>
          <rPr>
            <sz val="9"/>
            <color indexed="81"/>
            <rFont val="Tahoma"/>
            <family val="2"/>
          </rPr>
          <t>Focal plane coordinate Y value that bundle support #2 must be shifted to return the pivot point to the FP after rotating to account for tow.</t>
        </r>
      </text>
    </comment>
    <comment ref="GD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GQ3" authorId="0" shapeId="0">
      <text>
        <r>
          <rPr>
            <sz val="9"/>
            <color indexed="81"/>
            <rFont val="Tahoma"/>
            <family val="2"/>
          </rPr>
          <t xml:space="preserve">This is a basic shift in focal plane coordinate X only. This puts another bundle support downstream of the previous one, side-by-side.
</t>
        </r>
      </text>
    </comment>
    <comment ref="GR3" authorId="0" shapeId="0">
      <text>
        <r>
          <rPr>
            <sz val="9"/>
            <color indexed="81"/>
            <rFont val="Tahoma"/>
            <family val="2"/>
          </rPr>
          <t>Focal plane coordinate Y value that bundle support #2 must be shifted to return the pivot point to the FP after rotating to account for tow.</t>
        </r>
      </text>
    </comment>
    <comment ref="GS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HF3" authorId="0" shapeId="0">
      <text>
        <r>
          <rPr>
            <sz val="9"/>
            <color indexed="81"/>
            <rFont val="Tahoma"/>
            <family val="2"/>
          </rPr>
          <t xml:space="preserve">This is a basic shift in focal plane coordinate X only. This puts another bundle support downstream of the previous one, side-by-side.
</t>
        </r>
      </text>
    </comment>
    <comment ref="HG3" authorId="0" shapeId="0">
      <text>
        <r>
          <rPr>
            <sz val="9"/>
            <color indexed="81"/>
            <rFont val="Tahoma"/>
            <family val="2"/>
          </rPr>
          <t>Focal plane coordinate Y value that bundle support #2 must be shifted to return the pivot point to the FP after rotating to account for tow.</t>
        </r>
      </text>
    </comment>
    <comment ref="HH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HU3" authorId="0" shapeId="0">
      <text>
        <r>
          <rPr>
            <sz val="9"/>
            <color indexed="81"/>
            <rFont val="Tahoma"/>
            <family val="2"/>
          </rPr>
          <t xml:space="preserve">This is a basic shift in focal plane coordinate X only. This puts another bundle support downstream of the previous one, side-by-side.
</t>
        </r>
      </text>
    </comment>
    <comment ref="HV3" authorId="0" shapeId="0">
      <text>
        <r>
          <rPr>
            <sz val="9"/>
            <color indexed="81"/>
            <rFont val="Tahoma"/>
            <family val="2"/>
          </rPr>
          <t>Focal plane coordinate Y value that bundle support #2 must be shifted to return the pivot point to the FP after rotating to account for tow.</t>
        </r>
      </text>
    </comment>
    <comment ref="HW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IJ3" authorId="0" shapeId="0">
      <text>
        <r>
          <rPr>
            <sz val="9"/>
            <color indexed="81"/>
            <rFont val="Tahoma"/>
            <family val="2"/>
          </rPr>
          <t xml:space="preserve">This is a basic shift in focal plane coordinate X only. This puts another bundle support downstream of the previous one, side-by-side.
</t>
        </r>
      </text>
    </comment>
    <comment ref="IK3" authorId="0" shapeId="0">
      <text>
        <r>
          <rPr>
            <sz val="9"/>
            <color indexed="81"/>
            <rFont val="Tahoma"/>
            <family val="2"/>
          </rPr>
          <t>Focal plane coordinate Y value that bundle support #2 must be shifted to return the pivot point to the FP after rotating to account for tow.</t>
        </r>
      </text>
    </comment>
    <comment ref="IL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IY3" authorId="0" shapeId="0">
      <text>
        <r>
          <rPr>
            <sz val="9"/>
            <color indexed="81"/>
            <rFont val="Tahoma"/>
            <family val="2"/>
          </rPr>
          <t xml:space="preserve">This is a basic shift in focal plane coordinate X only. This puts another bundle support downstream of the previous one, side-by-side.
</t>
        </r>
      </text>
    </comment>
    <comment ref="IZ3" authorId="0" shapeId="0">
      <text>
        <r>
          <rPr>
            <sz val="9"/>
            <color indexed="81"/>
            <rFont val="Tahoma"/>
            <family val="2"/>
          </rPr>
          <t>Focal plane coordinate Y value that bundle support #2 must be shifted to return the pivot point to the FP after rotating to account for tow.</t>
        </r>
      </text>
    </comment>
    <comment ref="JA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JN3" authorId="0" shapeId="0">
      <text>
        <r>
          <rPr>
            <sz val="9"/>
            <color indexed="81"/>
            <rFont val="Tahoma"/>
            <family val="2"/>
          </rPr>
          <t xml:space="preserve">This is a basic shift in focal plane coordinate X only. This puts another bundle support downstream of the previous one, side-by-side.
</t>
        </r>
      </text>
    </comment>
    <comment ref="JO3" authorId="0" shapeId="0">
      <text>
        <r>
          <rPr>
            <sz val="9"/>
            <color indexed="81"/>
            <rFont val="Tahoma"/>
            <family val="2"/>
          </rPr>
          <t>Focal plane coordinate Y value that bundle support #2 must be shifted to return the pivot point to the FP after rotating to account for tow.</t>
        </r>
      </text>
    </comment>
    <comment ref="JP3" authorId="0" shapeId="0">
      <text>
        <r>
          <rPr>
            <sz val="9"/>
            <color indexed="81"/>
            <rFont val="Tahoma"/>
            <family val="2"/>
          </rPr>
          <t>Focal plane coordinate X value that bundle support #2 must be shifted to realign the adjacent bundle supports so they don't overlap after pivot point #2 is moved back to the focal plane. This move ensures the bundle supports are only touching at one point.</t>
        </r>
      </text>
    </comment>
    <comment ref="V5" authorId="0" shapeId="0">
      <text>
        <r>
          <rPr>
            <sz val="9"/>
            <color indexed="81"/>
            <rFont val="Tahoma"/>
            <family val="2"/>
          </rPr>
          <t>Four iterations should get close enough to an optimal average beta angle for the first bundle support.</t>
        </r>
      </text>
    </comment>
    <comment ref="Y5" authorId="0" shapeId="0">
      <text>
        <r>
          <rPr>
            <sz val="9"/>
            <color indexed="81"/>
            <rFont val="Tahoma"/>
            <family val="2"/>
          </rPr>
          <t>Estimating the average Beta angle this way gives an error of &lt; 0.005% for the Beta angle value at the center of the bundle support interpolated from the TOSCA map values.</t>
        </r>
      </text>
    </comment>
    <comment ref="Z5" authorId="0" shapeId="0">
      <text>
        <r>
          <rPr>
            <sz val="9"/>
            <color indexed="81"/>
            <rFont val="Tahoma"/>
            <family val="2"/>
          </rPr>
          <t xml:space="preserve">If Beta angle &gt; ~19.5 deg. (&gt; 10.86 GeV photons) then the pivot point will be below the focal plane. Therefore this y move value will be positive (bundle shifts towards the magnet, positive y_fp direction). </t>
        </r>
      </text>
    </comment>
    <comment ref="AA5" authorId="0" shapeId="0">
      <text>
        <r>
          <rPr>
            <sz val="9"/>
            <color indexed="81"/>
            <rFont val="Tahoma"/>
            <family val="2"/>
          </rPr>
          <t xml:space="preserve">Using the bundle support beta angle (an averaged angle) instead of the beta angle for the E_o (first fiber's) electron beta angle results in a difference that is well below the tolerance for the machined parts of the microscope and of our alignment abilities.  </t>
        </r>
      </text>
    </comment>
    <comment ref="AB5" authorId="0" shapeId="0">
      <text>
        <r>
          <rPr>
            <sz val="9"/>
            <color indexed="81"/>
            <rFont val="Tahoma"/>
            <family val="2"/>
          </rPr>
          <t>End of SciFi column #1 corner.</t>
        </r>
      </text>
    </comment>
    <comment ref="AC5" authorId="0" shapeId="0">
      <text>
        <r>
          <rPr>
            <sz val="9"/>
            <color indexed="81"/>
            <rFont val="Tahoma"/>
            <family val="2"/>
          </rPr>
          <t>End of SciFi column #1 corner.</t>
        </r>
      </text>
    </comment>
    <comment ref="AD5" authorId="0" shapeId="0">
      <text>
        <r>
          <rPr>
            <sz val="9"/>
            <color indexed="81"/>
            <rFont val="Tahoma"/>
            <family val="2"/>
          </rPr>
          <t>This value also needs to include the x_1 position on the focal plane for the starting energy electron's crossing path located on the focal plane.
= x_1 + (x to fwd bundle half right corner) + (x shift to be on fp &amp; aligned with e-) + (x dist. to fwd rod)</t>
        </r>
      </text>
    </comment>
    <comment ref="AE5" authorId="0" shapeId="0">
      <text>
        <r>
          <rPr>
            <sz val="9"/>
            <color indexed="81"/>
            <rFont val="Tahoma"/>
            <family val="2"/>
          </rPr>
          <t>Since the center of the first fiber column front face is at (x_1, y_1) where y_1 = 0 (on focal plane), then this calculation (as shown in the figure below) only needs to include the rod's distance from the fiber front AND the pivot point move.</t>
        </r>
      </text>
    </comment>
    <comment ref="AH5" authorId="0" shapeId="0">
      <text>
        <r>
          <rPr>
            <sz val="9"/>
            <color indexed="81"/>
            <rFont val="Tahoma"/>
            <family val="2"/>
          </rPr>
          <t>Shiny new location for previously calculated term.</t>
        </r>
      </text>
    </comment>
    <comment ref="AN5" authorId="1" shapeId="0">
      <text>
        <r>
          <rPr>
            <sz val="9"/>
            <color indexed="81"/>
            <rFont val="Tahoma"/>
            <family val="2"/>
          </rPr>
          <t>Rail Width can only permit bundle rods at a maximum width of 123.4059 cm. (48.585 in.).
Thus, we must exclude a bundle.</t>
        </r>
      </text>
    </comment>
    <comment ref="AT5" authorId="0" shapeId="0">
      <text>
        <r>
          <rPr>
            <sz val="9"/>
            <color indexed="81"/>
            <rFont val="Tahoma"/>
            <family val="2"/>
          </rPr>
          <t>This value is used for all subsequent calculations. "Final" tow value (next cell) is only for Goal Seek use and as a reference.</t>
        </r>
      </text>
    </comment>
    <comment ref="AU5" authorId="0" shapeId="0">
      <text>
        <r>
          <rPr>
            <sz val="9"/>
            <color indexed="81"/>
            <rFont val="Tahoma"/>
            <family val="2"/>
          </rPr>
          <t xml:space="preserve">If "Bundles Used" cell is not 17, then cell KB5 in the equation of this cell must be changed to JK17 (or the appropriate bundle). </t>
        </r>
      </text>
    </comment>
    <comment ref="AV5" authorId="0" shapeId="0">
      <text>
        <r>
          <rPr>
            <sz val="9"/>
            <color indexed="81"/>
            <rFont val="Tahoma"/>
            <family val="2"/>
          </rPr>
          <t xml:space="preserve">If "Bundles Used" cell is not 17, then cell KB5 in the equation of this cell must be changed to JK17 (or the appropriate bundle). </t>
        </r>
      </text>
    </comment>
    <comment ref="AZ5" authorId="0" shapeId="0">
      <text>
        <r>
          <rPr>
            <sz val="9"/>
            <color indexed="81"/>
            <rFont val="Tahoma"/>
            <family val="2"/>
          </rPr>
          <t>End of SciFi column #1 corner.</t>
        </r>
      </text>
    </comment>
    <comment ref="BA5" authorId="0" shapeId="0">
      <text>
        <r>
          <rPr>
            <sz val="9"/>
            <color indexed="81"/>
            <rFont val="Tahoma"/>
            <family val="2"/>
          </rPr>
          <t>End of SciFi column #1 corner.</t>
        </r>
      </text>
    </comment>
    <comment ref="BO5" authorId="0" shapeId="0">
      <text>
        <r>
          <rPr>
            <sz val="9"/>
            <color indexed="81"/>
            <rFont val="Tahoma"/>
            <family val="2"/>
          </rPr>
          <t>End of SciFi column #1 corner.</t>
        </r>
      </text>
    </comment>
    <comment ref="BP5" authorId="0" shapeId="0">
      <text>
        <r>
          <rPr>
            <sz val="9"/>
            <color indexed="81"/>
            <rFont val="Tahoma"/>
            <family val="2"/>
          </rPr>
          <t>End of SciFi column #1 corner.</t>
        </r>
      </text>
    </comment>
    <comment ref="CD5" authorId="0" shapeId="0">
      <text>
        <r>
          <rPr>
            <sz val="9"/>
            <color indexed="81"/>
            <rFont val="Tahoma"/>
            <family val="2"/>
          </rPr>
          <t>End of SciFi column #1 corner.</t>
        </r>
      </text>
    </comment>
    <comment ref="CE5" authorId="0" shapeId="0">
      <text>
        <r>
          <rPr>
            <sz val="9"/>
            <color indexed="81"/>
            <rFont val="Tahoma"/>
            <family val="2"/>
          </rPr>
          <t>End of SciFi column #1 corner.</t>
        </r>
      </text>
    </comment>
    <comment ref="CS5" authorId="0" shapeId="0">
      <text>
        <r>
          <rPr>
            <sz val="9"/>
            <color indexed="81"/>
            <rFont val="Tahoma"/>
            <family val="2"/>
          </rPr>
          <t>End of SciFi column #1 corner.</t>
        </r>
      </text>
    </comment>
    <comment ref="CT5" authorId="0" shapeId="0">
      <text>
        <r>
          <rPr>
            <sz val="9"/>
            <color indexed="81"/>
            <rFont val="Tahoma"/>
            <family val="2"/>
          </rPr>
          <t>End of SciFi column #1 corner.</t>
        </r>
      </text>
    </comment>
    <comment ref="DH5" authorId="0" shapeId="0">
      <text>
        <r>
          <rPr>
            <sz val="9"/>
            <color indexed="81"/>
            <rFont val="Tahoma"/>
            <family val="2"/>
          </rPr>
          <t>End of SciFi column #1 corner.</t>
        </r>
      </text>
    </comment>
    <comment ref="DI5" authorId="0" shapeId="0">
      <text>
        <r>
          <rPr>
            <sz val="9"/>
            <color indexed="81"/>
            <rFont val="Tahoma"/>
            <family val="2"/>
          </rPr>
          <t>End of SciFi column #1 corner.</t>
        </r>
      </text>
    </comment>
    <comment ref="DW5" authorId="0" shapeId="0">
      <text>
        <r>
          <rPr>
            <sz val="9"/>
            <color indexed="81"/>
            <rFont val="Tahoma"/>
            <family val="2"/>
          </rPr>
          <t>End of SciFi column #1 corner.</t>
        </r>
      </text>
    </comment>
    <comment ref="DX5" authorId="0" shapeId="0">
      <text>
        <r>
          <rPr>
            <sz val="9"/>
            <color indexed="81"/>
            <rFont val="Tahoma"/>
            <family val="2"/>
          </rPr>
          <t>End of SciFi column #1 corner.</t>
        </r>
      </text>
    </comment>
    <comment ref="EL5" authorId="0" shapeId="0">
      <text>
        <r>
          <rPr>
            <sz val="9"/>
            <color indexed="81"/>
            <rFont val="Tahoma"/>
            <family val="2"/>
          </rPr>
          <t>End of SciFi column #1 corner.</t>
        </r>
      </text>
    </comment>
    <comment ref="EM5" authorId="0" shapeId="0">
      <text>
        <r>
          <rPr>
            <sz val="9"/>
            <color indexed="81"/>
            <rFont val="Tahoma"/>
            <family val="2"/>
          </rPr>
          <t>End of SciFi column #1 corner.</t>
        </r>
      </text>
    </comment>
    <comment ref="FA5" authorId="0" shapeId="0">
      <text>
        <r>
          <rPr>
            <sz val="9"/>
            <color indexed="81"/>
            <rFont val="Tahoma"/>
            <family val="2"/>
          </rPr>
          <t>End of SciFi column #1 corner.</t>
        </r>
      </text>
    </comment>
    <comment ref="FB5" authorId="0" shapeId="0">
      <text>
        <r>
          <rPr>
            <sz val="9"/>
            <color indexed="81"/>
            <rFont val="Tahoma"/>
            <family val="2"/>
          </rPr>
          <t>End of SciFi column #1 corner.</t>
        </r>
      </text>
    </comment>
    <comment ref="FP5" authorId="0" shapeId="0">
      <text>
        <r>
          <rPr>
            <sz val="9"/>
            <color indexed="81"/>
            <rFont val="Tahoma"/>
            <family val="2"/>
          </rPr>
          <t>End of SciFi column #1 corner.</t>
        </r>
      </text>
    </comment>
    <comment ref="FQ5" authorId="0" shapeId="0">
      <text>
        <r>
          <rPr>
            <sz val="9"/>
            <color indexed="81"/>
            <rFont val="Tahoma"/>
            <family val="2"/>
          </rPr>
          <t>End of SciFi column #1 corner.</t>
        </r>
      </text>
    </comment>
    <comment ref="GE5" authorId="0" shapeId="0">
      <text>
        <r>
          <rPr>
            <sz val="9"/>
            <color indexed="81"/>
            <rFont val="Tahoma"/>
            <family val="2"/>
          </rPr>
          <t>End of SciFi column #1 corner.</t>
        </r>
      </text>
    </comment>
    <comment ref="GF5" authorId="0" shapeId="0">
      <text>
        <r>
          <rPr>
            <sz val="9"/>
            <color indexed="81"/>
            <rFont val="Tahoma"/>
            <family val="2"/>
          </rPr>
          <t>End of SciFi column #1 corner.</t>
        </r>
      </text>
    </comment>
    <comment ref="GT5" authorId="0" shapeId="0">
      <text>
        <r>
          <rPr>
            <sz val="9"/>
            <color indexed="81"/>
            <rFont val="Tahoma"/>
            <family val="2"/>
          </rPr>
          <t>End of SciFi column #1 corner.</t>
        </r>
      </text>
    </comment>
    <comment ref="GU5" authorId="0" shapeId="0">
      <text>
        <r>
          <rPr>
            <sz val="9"/>
            <color indexed="81"/>
            <rFont val="Tahoma"/>
            <family val="2"/>
          </rPr>
          <t>End of SciFi column #1 corner.</t>
        </r>
      </text>
    </comment>
    <comment ref="HI5" authorId="0" shapeId="0">
      <text>
        <r>
          <rPr>
            <sz val="9"/>
            <color indexed="81"/>
            <rFont val="Tahoma"/>
            <family val="2"/>
          </rPr>
          <t>End of SciFi column #1 corner.</t>
        </r>
      </text>
    </comment>
    <comment ref="HJ5" authorId="0" shapeId="0">
      <text>
        <r>
          <rPr>
            <sz val="9"/>
            <color indexed="81"/>
            <rFont val="Tahoma"/>
            <family val="2"/>
          </rPr>
          <t>End of SciFi column #1 corner.</t>
        </r>
      </text>
    </comment>
    <comment ref="HX5" authorId="0" shapeId="0">
      <text>
        <r>
          <rPr>
            <sz val="9"/>
            <color indexed="81"/>
            <rFont val="Tahoma"/>
            <family val="2"/>
          </rPr>
          <t>End of SciFi column #1 corner.</t>
        </r>
      </text>
    </comment>
    <comment ref="HY5" authorId="0" shapeId="0">
      <text>
        <r>
          <rPr>
            <sz val="9"/>
            <color indexed="81"/>
            <rFont val="Tahoma"/>
            <family val="2"/>
          </rPr>
          <t>End of SciFi column #1 corner.</t>
        </r>
      </text>
    </comment>
    <comment ref="IM5" authorId="0" shapeId="0">
      <text>
        <r>
          <rPr>
            <sz val="9"/>
            <color indexed="81"/>
            <rFont val="Tahoma"/>
            <family val="2"/>
          </rPr>
          <t>End of SciFi column #1 corner.</t>
        </r>
      </text>
    </comment>
    <comment ref="IN5" authorId="0" shapeId="0">
      <text>
        <r>
          <rPr>
            <sz val="9"/>
            <color indexed="81"/>
            <rFont val="Tahoma"/>
            <family val="2"/>
          </rPr>
          <t>End of SciFi column #1 corner.</t>
        </r>
      </text>
    </comment>
    <comment ref="JB5" authorId="0" shapeId="0">
      <text>
        <r>
          <rPr>
            <sz val="9"/>
            <color indexed="81"/>
            <rFont val="Tahoma"/>
            <family val="2"/>
          </rPr>
          <t>End of SciFi column #1 corner.</t>
        </r>
      </text>
    </comment>
    <comment ref="JC5" authorId="0" shapeId="0">
      <text>
        <r>
          <rPr>
            <sz val="9"/>
            <color indexed="81"/>
            <rFont val="Tahoma"/>
            <family val="2"/>
          </rPr>
          <t>End of SciFi column #1 corner.</t>
        </r>
      </text>
    </comment>
    <comment ref="JQ5" authorId="0" shapeId="0">
      <text>
        <r>
          <rPr>
            <sz val="9"/>
            <color indexed="81"/>
            <rFont val="Tahoma"/>
            <family val="2"/>
          </rPr>
          <t>End of SciFi column #1 corner.</t>
        </r>
      </text>
    </comment>
    <comment ref="JR5" authorId="0" shapeId="0">
      <text>
        <r>
          <rPr>
            <sz val="9"/>
            <color indexed="81"/>
            <rFont val="Tahoma"/>
            <family val="2"/>
          </rPr>
          <t>End of SciFi column #1 corner.</t>
        </r>
      </text>
    </comment>
    <comment ref="H7" authorId="0" shapeId="0">
      <text>
        <r>
          <rPr>
            <sz val="9"/>
            <color indexed="81"/>
            <rFont val="Tahoma"/>
            <family val="2"/>
          </rPr>
          <t>Max E_photon closest to E_initial
If Strange number, then click on equation and press ctrl + shift + enter
to reset equation.</t>
        </r>
      </text>
    </comment>
    <comment ref="AB7" authorId="0" shapeId="0">
      <text>
        <r>
          <rPr>
            <sz val="9"/>
            <color indexed="81"/>
            <rFont val="Tahoma"/>
            <family val="2"/>
          </rPr>
          <t>End of SciFi column #3 corner.</t>
        </r>
      </text>
    </comment>
    <comment ref="AC7" authorId="0" shapeId="0">
      <text>
        <r>
          <rPr>
            <sz val="9"/>
            <color indexed="81"/>
            <rFont val="Tahoma"/>
            <family val="2"/>
          </rPr>
          <t>End of SciFi column #3 corner.</t>
        </r>
      </text>
    </comment>
    <comment ref="AU7" authorId="0" shapeId="0">
      <text>
        <r>
          <rPr>
            <sz val="9"/>
            <color indexed="81"/>
            <rFont val="Tahoma"/>
            <family val="2"/>
          </rPr>
          <t>Used for Goal Seek function, where we want zero. Difference between estimated and actual final tow values.</t>
        </r>
      </text>
    </comment>
    <comment ref="H8" authorId="0" shapeId="0">
      <text>
        <r>
          <rPr>
            <sz val="9"/>
            <color indexed="81"/>
            <rFont val="Tahoma"/>
            <family val="2"/>
          </rPr>
          <t>Max E_photon cell row number closest to E_initial</t>
        </r>
      </text>
    </comment>
    <comment ref="H9" authorId="0" shapeId="0">
      <text>
        <r>
          <rPr>
            <sz val="9"/>
            <color indexed="81"/>
            <rFont val="Tahoma"/>
            <family val="2"/>
          </rPr>
          <t>Min E_photon closest to E_initial</t>
        </r>
      </text>
    </comment>
    <comment ref="H10" authorId="0" shapeId="0">
      <text>
        <r>
          <rPr>
            <sz val="9"/>
            <color indexed="81"/>
            <rFont val="Tahoma"/>
            <family val="2"/>
          </rPr>
          <t>Min E_photon cell row number closest to E_initial</t>
        </r>
      </text>
    </comment>
    <comment ref="O37" authorId="0" shapeId="0">
      <text>
        <r>
          <rPr>
            <sz val="9"/>
            <color indexed="81"/>
            <rFont val="Tahoma"/>
            <family val="2"/>
          </rPr>
          <t>Fwd Parallel Rail pitch with respect to the focal plane.</t>
        </r>
      </text>
    </comment>
    <comment ref="AB37" authorId="0" shapeId="0">
      <text>
        <r>
          <rPr>
            <sz val="9"/>
            <color indexed="81"/>
            <rFont val="Tahoma"/>
            <family val="2"/>
          </rPr>
          <t>Rear Parallel Rail pitch with respect to the focal plane.</t>
        </r>
      </text>
    </comment>
    <comment ref="R80" authorId="0" shapeId="0">
      <text>
        <r>
          <rPr>
            <sz val="9"/>
            <color indexed="81"/>
            <rFont val="Tahoma"/>
            <family val="2"/>
          </rPr>
          <t>Beta angle of Bundle Support #1</t>
        </r>
      </text>
    </comment>
    <comment ref="L84" authorId="0" shapeId="0">
      <text>
        <r>
          <rPr>
            <sz val="9"/>
            <color indexed="81"/>
            <rFont val="Tahoma"/>
            <family val="2"/>
          </rPr>
          <t>Where 0.156 inches is enough space to account for the radius of the head of a rounded head 8-32 screw (dia. 0.312 in.) used for mounting the top-plate guide. This ensures that the screw head does not hit the bundle support and alter the initial bundle support's beta angle being set by the guide plate.</t>
        </r>
      </text>
    </comment>
    <comment ref="Y84" authorId="0" shapeId="0">
      <text>
        <r>
          <rPr>
            <sz val="9"/>
            <color indexed="81"/>
            <rFont val="Tahoma"/>
            <family val="2"/>
          </rPr>
          <t>Where 0.156 inches is enough space to account for the radius of the head of a rounded head 8-32 screw (dia. 0.312 in.) used for mounting the top-plate guide. This ensures that the screw head does not hit the bundle support and alter the initial bundle support's beta angle being set by the guide plate.</t>
        </r>
      </text>
    </comment>
  </commentList>
</comments>
</file>

<file path=xl/sharedStrings.xml><?xml version="1.0" encoding="utf-8"?>
<sst xmlns="http://schemas.openxmlformats.org/spreadsheetml/2006/main" count="6933" uniqueCount="413">
  <si>
    <t>E_electron_avg</t>
  </si>
  <si>
    <t>E_photon_avg</t>
  </si>
  <si>
    <t>x_fp crossing</t>
  </si>
  <si>
    <t>Beta Angle (fp)</t>
  </si>
  <si>
    <t>Alpha angle (room)</t>
  </si>
  <si>
    <t>[GeV]</t>
  </si>
  <si>
    <t>[cm]</t>
  </si>
  <si>
    <t>[deg.]</t>
  </si>
  <si>
    <t>Bundle Support #1 [Focal Plane Coordinates]</t>
  </si>
  <si>
    <r>
      <t xml:space="preserve">Estimate assuming a constant </t>
    </r>
    <r>
      <rPr>
        <sz val="10"/>
        <color rgb="FF000000"/>
        <rFont val="Tahoma"/>
        <family val="2"/>
      </rPr>
      <t>β</t>
    </r>
    <r>
      <rPr>
        <sz val="10"/>
        <color rgb="FF000000"/>
        <rFont val="Arial"/>
        <family val="2"/>
      </rPr>
      <t xml:space="preserve"> angle for each popsicle stick</t>
    </r>
  </si>
  <si>
    <t>Estimate</t>
  </si>
  <si>
    <t>Final</t>
  </si>
  <si>
    <r>
      <t xml:space="preserve">From #1 </t>
    </r>
    <r>
      <rPr>
        <sz val="10"/>
        <color rgb="FF000000"/>
        <rFont val="Calibri"/>
        <family val="2"/>
      </rPr>
      <t>→</t>
    </r>
    <r>
      <rPr>
        <sz val="10"/>
        <color rgb="FF000000"/>
        <rFont val="Arial"/>
        <family val="2"/>
      </rPr>
      <t xml:space="preserve"> #2</t>
    </r>
  </si>
  <si>
    <t>Bundle Support #2</t>
  </si>
  <si>
    <t>E_photon</t>
  </si>
  <si>
    <t>Beta Angle</t>
  </si>
  <si>
    <t>x_1 crossing</t>
  </si>
  <si>
    <t>Δx (try #1)</t>
  </si>
  <si>
    <t>x_6  try #1</t>
  </si>
  <si>
    <t>Δx (try #2)</t>
  </si>
  <si>
    <t>x_6  try #2</t>
  </si>
  <si>
    <t>Δx (try #3)</t>
  </si>
  <si>
    <t>x_6  try #3</t>
  </si>
  <si>
    <t>Δx (try #4)</t>
  </si>
  <si>
    <t>x_6  try #4</t>
  </si>
  <si>
    <t>x_6</t>
  </si>
  <si>
    <t>Avg. Beta Ang.</t>
  </si>
  <si>
    <t>Pivot Point Move</t>
  </si>
  <si>
    <t>Corner Bundle #1</t>
  </si>
  <si>
    <t>Fwd Bundle Rod</t>
  </si>
  <si>
    <t>Rear Bundle Rod</t>
  </si>
  <si>
    <t>β Angle</t>
  </si>
  <si>
    <t>Bundles</t>
  </si>
  <si>
    <t>Total Width</t>
  </si>
  <si>
    <t>CL first to last fiber</t>
  </si>
  <si>
    <t>CL first to last Bundle Rods</t>
  </si>
  <si>
    <t>x_f crossing</t>
  </si>
  <si>
    <t>Beta_final</t>
  </si>
  <si>
    <t>Tow</t>
  </si>
  <si>
    <t>Shim</t>
  </si>
  <si>
    <t>Next Bundle Shift</t>
  </si>
  <si>
    <t>Return to FP</t>
  </si>
  <si>
    <t>Corner Bundle #2</t>
  </si>
  <si>
    <t>(first fiber) [deg.]</t>
  </si>
  <si>
    <t>(first fiber) [cm]</t>
  </si>
  <si>
    <t>(sixth fiber) [cm]</t>
  </si>
  <si>
    <t>(sixth fiber) [deg.]</t>
  </si>
  <si>
    <t>(sixth fiber) [cm.]</t>
  </si>
  <si>
    <t>Bundle 1 [deg.]</t>
  </si>
  <si>
    <r>
      <t>[</t>
    </r>
    <r>
      <rPr>
        <b/>
        <sz val="10"/>
        <rFont val="Arial"/>
        <family val="2"/>
      </rPr>
      <t>y</t>
    </r>
    <r>
      <rPr>
        <sz val="10"/>
        <rFont val="Arial"/>
        <family val="2"/>
      </rPr>
      <t>, cm.]</t>
    </r>
  </si>
  <si>
    <r>
      <t>[</t>
    </r>
    <r>
      <rPr>
        <b/>
        <sz val="10"/>
        <rFont val="Arial"/>
        <family val="2"/>
      </rPr>
      <t>x</t>
    </r>
    <r>
      <rPr>
        <sz val="10"/>
        <rFont val="Arial"/>
        <family val="2"/>
      </rPr>
      <t>, cm.]</t>
    </r>
  </si>
  <si>
    <r>
      <t xml:space="preserve">[x, cm.] </t>
    </r>
    <r>
      <rPr>
        <sz val="8"/>
        <rFont val="Arial"/>
        <family val="2"/>
      </rPr>
      <t>FP coord.</t>
    </r>
  </si>
  <si>
    <r>
      <t xml:space="preserve">[y, cm.] </t>
    </r>
    <r>
      <rPr>
        <sz val="8"/>
        <rFont val="Arial"/>
        <family val="2"/>
      </rPr>
      <t>FP coord.</t>
    </r>
  </si>
  <si>
    <t>Rod #1 [x, cm]</t>
  </si>
  <si>
    <t>Rod #1 [y, cm]</t>
  </si>
  <si>
    <t>Bundle #1 [deg.]</t>
  </si>
  <si>
    <t>Used</t>
  </si>
  <si>
    <t>(cm)</t>
  </si>
  <si>
    <t>[cm.]</t>
  </si>
  <si>
    <t>[x, cm.]</t>
  </si>
  <si>
    <r>
      <rPr>
        <sz val="10"/>
        <rFont val="Tahoma"/>
        <family val="2"/>
      </rPr>
      <t>Δ</t>
    </r>
    <r>
      <rPr>
        <sz val="10"/>
        <rFont val="Arial"/>
        <family val="2"/>
      </rPr>
      <t>Y_</t>
    </r>
    <r>
      <rPr>
        <sz val="8"/>
        <rFont val="Arial"/>
        <family val="2"/>
      </rPr>
      <t>2</t>
    </r>
    <r>
      <rPr>
        <sz val="10"/>
        <rFont val="Arial"/>
        <family val="2"/>
      </rPr>
      <t xml:space="preserve">  [cm]</t>
    </r>
  </si>
  <si>
    <r>
      <rPr>
        <sz val="10"/>
        <rFont val="Tahoma"/>
        <family val="2"/>
      </rPr>
      <t>Δ</t>
    </r>
    <r>
      <rPr>
        <sz val="10"/>
        <rFont val="Arial"/>
        <family val="2"/>
      </rPr>
      <t>X_</t>
    </r>
    <r>
      <rPr>
        <sz val="8"/>
        <rFont val="Arial"/>
        <family val="2"/>
      </rPr>
      <t>2</t>
    </r>
    <r>
      <rPr>
        <sz val="10"/>
        <rFont val="Arial"/>
        <family val="2"/>
      </rPr>
      <t xml:space="preserve">  [cm]</t>
    </r>
  </si>
  <si>
    <t>Rod #2 [x, cm]</t>
  </si>
  <si>
    <t>Rod #2 [y, cm]</t>
  </si>
  <si>
    <t>Bundle #2 [deg.]</t>
  </si>
  <si>
    <t>Values for Interpolation</t>
  </si>
  <si>
    <t>&lt;-- same row</t>
  </si>
  <si>
    <r>
      <t xml:space="preserve">Using Avg. </t>
    </r>
    <r>
      <rPr>
        <sz val="10"/>
        <color rgb="FF000000"/>
        <rFont val="Tahoma"/>
        <family val="2"/>
      </rPr>
      <t>β</t>
    </r>
  </si>
  <si>
    <t>=x_1 + [1cm / Sin((β_1 + β_6) / 2)]</t>
  </si>
  <si>
    <r>
      <t>=x_1 + [1cm / Sin(</t>
    </r>
    <r>
      <rPr>
        <sz val="10"/>
        <color rgb="FF000000"/>
        <rFont val="Tahoma"/>
        <family val="2"/>
      </rPr>
      <t>β_1</t>
    </r>
    <r>
      <rPr>
        <sz val="10"/>
        <color rgb="FF000000"/>
        <rFont val="Arial"/>
        <family val="2"/>
      </rPr>
      <t>)]</t>
    </r>
  </si>
  <si>
    <r>
      <rPr>
        <sz val="8"/>
        <color rgb="FF000000"/>
        <rFont val="Arial"/>
        <family val="2"/>
      </rPr>
      <t xml:space="preserve"> OK different </t>
    </r>
    <r>
      <rPr>
        <sz val="10"/>
        <color rgb="FF000000"/>
        <rFont val="Calibri"/>
        <family val="2"/>
      </rPr>
      <t>↕</t>
    </r>
  </si>
  <si>
    <r>
      <t xml:space="preserve">Using top corner </t>
    </r>
    <r>
      <rPr>
        <sz val="10"/>
        <color rgb="FF000000"/>
        <rFont val="Calibri"/>
        <family val="2"/>
      </rPr>
      <t>→</t>
    </r>
  </si>
  <si>
    <r>
      <t xml:space="preserve">Another check (using top corner) </t>
    </r>
    <r>
      <rPr>
        <sz val="10"/>
        <color rgb="FF000000"/>
        <rFont val="Calibri"/>
        <family val="2"/>
      </rPr>
      <t>→</t>
    </r>
  </si>
  <si>
    <r>
      <t xml:space="preserve">Using bottom corner </t>
    </r>
    <r>
      <rPr>
        <sz val="10"/>
        <color rgb="FF7030A0"/>
        <rFont val="Calibri"/>
        <family val="2"/>
      </rPr>
      <t>↗</t>
    </r>
  </si>
  <si>
    <r>
      <rPr>
        <sz val="10"/>
        <color rgb="FF7030A0"/>
        <rFont val="Calibri"/>
        <family val="2"/>
      </rPr>
      <t xml:space="preserve">↖ </t>
    </r>
    <r>
      <rPr>
        <sz val="10"/>
        <color rgb="FF7030A0"/>
        <rFont val="Arial"/>
        <family val="2"/>
      </rPr>
      <t>Using bottom corner</t>
    </r>
  </si>
  <si>
    <t>Photon Energy</t>
  </si>
  <si>
    <t>Resolution</t>
  </si>
  <si>
    <t>Column #1 [GeV]</t>
  </si>
  <si>
    <t>start to finish</t>
  </si>
  <si>
    <t>Column #6 [GeV]</t>
  </si>
  <si>
    <t>x [cm.]</t>
  </si>
  <si>
    <r>
      <t>Energy diff. [</t>
    </r>
    <r>
      <rPr>
        <sz val="10"/>
        <color rgb="FF7030A0"/>
        <rFont val="Tahoma"/>
        <family val="2"/>
      </rPr>
      <t>MeV</t>
    </r>
    <r>
      <rPr>
        <sz val="10"/>
        <rFont val="Tahoma"/>
        <family val="2"/>
      </rPr>
      <t>]</t>
    </r>
  </si>
  <si>
    <r>
      <t>Bundle #2 [</t>
    </r>
    <r>
      <rPr>
        <sz val="10"/>
        <color rgb="FF7030A0"/>
        <rFont val="Arial"/>
        <family val="2"/>
      </rPr>
      <t>MeV</t>
    </r>
    <r>
      <rPr>
        <sz val="10"/>
        <rFont val="Arial"/>
        <family val="2"/>
      </rPr>
      <t>]</t>
    </r>
  </si>
  <si>
    <r>
      <t xml:space="preserve">Est. for fixed </t>
    </r>
    <r>
      <rPr>
        <sz val="10"/>
        <color rgb="FF000000"/>
        <rFont val="Tahoma"/>
        <family val="2"/>
      </rPr>
      <t>β</t>
    </r>
  </si>
  <si>
    <t>Diff. btw tows*10^5</t>
  </si>
  <si>
    <t>in inches</t>
  </si>
  <si>
    <t>Alt. calc.</t>
  </si>
  <si>
    <t>+ rotate top corner</t>
  </si>
  <si>
    <r>
      <t xml:space="preserve">Check using top corner </t>
    </r>
    <r>
      <rPr>
        <sz val="10"/>
        <color rgb="FF000000"/>
        <rFont val="Calibri"/>
        <family val="2"/>
      </rPr>
      <t>→</t>
    </r>
  </si>
  <si>
    <r>
      <t xml:space="preserve">From #2 </t>
    </r>
    <r>
      <rPr>
        <sz val="10"/>
        <color rgb="FF000000"/>
        <rFont val="Calibri"/>
        <family val="2"/>
      </rPr>
      <t>→</t>
    </r>
    <r>
      <rPr>
        <sz val="10"/>
        <color rgb="FF000000"/>
        <rFont val="Arial"/>
        <family val="2"/>
      </rPr>
      <t xml:space="preserve"> #3</t>
    </r>
  </si>
  <si>
    <t>Bundle #3 [deg.]</t>
  </si>
  <si>
    <t>Rod #3 [y, cm]</t>
  </si>
  <si>
    <t>Rod #3 [x, cm]</t>
  </si>
  <si>
    <t>Corner Bundle #3</t>
  </si>
  <si>
    <r>
      <rPr>
        <sz val="10"/>
        <rFont val="Tahoma"/>
        <family val="2"/>
      </rPr>
      <t>Δ</t>
    </r>
    <r>
      <rPr>
        <sz val="10"/>
        <rFont val="Arial"/>
        <family val="2"/>
      </rPr>
      <t>X_</t>
    </r>
    <r>
      <rPr>
        <sz val="8"/>
        <rFont val="Arial"/>
        <family val="2"/>
      </rPr>
      <t>3</t>
    </r>
    <r>
      <rPr>
        <sz val="10"/>
        <rFont val="Arial"/>
        <family val="2"/>
      </rPr>
      <t xml:space="preserve">  [cm]</t>
    </r>
  </si>
  <si>
    <r>
      <rPr>
        <sz val="10"/>
        <rFont val="Tahoma"/>
        <family val="2"/>
      </rPr>
      <t>Δ</t>
    </r>
    <r>
      <rPr>
        <sz val="10"/>
        <rFont val="Arial"/>
        <family val="2"/>
      </rPr>
      <t>Y_</t>
    </r>
    <r>
      <rPr>
        <sz val="8"/>
        <rFont val="Arial"/>
        <family val="2"/>
      </rPr>
      <t>3</t>
    </r>
    <r>
      <rPr>
        <sz val="10"/>
        <rFont val="Arial"/>
        <family val="2"/>
      </rPr>
      <t xml:space="preserve">  [cm]</t>
    </r>
  </si>
  <si>
    <r>
      <t>Bundle #3 [</t>
    </r>
    <r>
      <rPr>
        <sz val="10"/>
        <color rgb="FF7030A0"/>
        <rFont val="Arial"/>
        <family val="2"/>
      </rPr>
      <t>MeV</t>
    </r>
    <r>
      <rPr>
        <sz val="10"/>
        <rFont val="Arial"/>
        <family val="2"/>
      </rPr>
      <t>]</t>
    </r>
  </si>
  <si>
    <t>Bundle Support #3</t>
  </si>
  <si>
    <r>
      <rPr>
        <sz val="10"/>
        <color rgb="FF7030A0"/>
        <rFont val="Calibri"/>
        <family val="2"/>
      </rPr>
      <t>↓Top || Bottom↑</t>
    </r>
  </si>
  <si>
    <r>
      <t xml:space="preserve">From #3 </t>
    </r>
    <r>
      <rPr>
        <sz val="10"/>
        <color rgb="FF000000"/>
        <rFont val="Calibri"/>
        <family val="2"/>
      </rPr>
      <t>→</t>
    </r>
    <r>
      <rPr>
        <sz val="10"/>
        <color rgb="FF000000"/>
        <rFont val="Arial"/>
        <family val="2"/>
      </rPr>
      <t xml:space="preserve"> #4</t>
    </r>
  </si>
  <si>
    <r>
      <rPr>
        <sz val="10"/>
        <rFont val="Tahoma"/>
        <family val="2"/>
      </rPr>
      <t>Δ</t>
    </r>
    <r>
      <rPr>
        <sz val="10"/>
        <rFont val="Arial"/>
        <family val="2"/>
      </rPr>
      <t>Y_</t>
    </r>
    <r>
      <rPr>
        <sz val="8"/>
        <rFont val="Arial"/>
        <family val="2"/>
      </rPr>
      <t>4</t>
    </r>
    <r>
      <rPr>
        <sz val="10"/>
        <rFont val="Arial"/>
        <family val="2"/>
      </rPr>
      <t xml:space="preserve">  [cm]</t>
    </r>
  </si>
  <si>
    <r>
      <rPr>
        <sz val="10"/>
        <rFont val="Tahoma"/>
        <family val="2"/>
      </rPr>
      <t>Δ</t>
    </r>
    <r>
      <rPr>
        <sz val="10"/>
        <rFont val="Arial"/>
        <family val="2"/>
      </rPr>
      <t>X_</t>
    </r>
    <r>
      <rPr>
        <sz val="8"/>
        <rFont val="Arial"/>
        <family val="2"/>
      </rPr>
      <t>4</t>
    </r>
    <r>
      <rPr>
        <sz val="10"/>
        <rFont val="Arial"/>
        <family val="2"/>
      </rPr>
      <t xml:space="preserve">  [cm]</t>
    </r>
  </si>
  <si>
    <t>Rod #4 [x, cm]</t>
  </si>
  <si>
    <t>Bundle Support #4</t>
  </si>
  <si>
    <t>Rod #4 [y, cm]</t>
  </si>
  <si>
    <t>Bundle #4 [deg.]</t>
  </si>
  <si>
    <r>
      <t>Bundle #4 [</t>
    </r>
    <r>
      <rPr>
        <sz val="10"/>
        <color rgb="FF7030A0"/>
        <rFont val="Arial"/>
        <family val="2"/>
      </rPr>
      <t>MeV</t>
    </r>
    <r>
      <rPr>
        <sz val="10"/>
        <rFont val="Arial"/>
        <family val="2"/>
      </rPr>
      <t>]</t>
    </r>
  </si>
  <si>
    <r>
      <t xml:space="preserve">From #4 </t>
    </r>
    <r>
      <rPr>
        <sz val="10"/>
        <color rgb="FF000000"/>
        <rFont val="Calibri"/>
        <family val="2"/>
      </rPr>
      <t>→</t>
    </r>
    <r>
      <rPr>
        <sz val="10"/>
        <color rgb="FF000000"/>
        <rFont val="Arial"/>
        <family val="2"/>
      </rPr>
      <t xml:space="preserve"> #5</t>
    </r>
  </si>
  <si>
    <r>
      <rPr>
        <sz val="10"/>
        <rFont val="Tahoma"/>
        <family val="2"/>
      </rPr>
      <t>Δ</t>
    </r>
    <r>
      <rPr>
        <sz val="10"/>
        <rFont val="Arial"/>
        <family val="2"/>
      </rPr>
      <t>Y_</t>
    </r>
    <r>
      <rPr>
        <sz val="8"/>
        <rFont val="Arial"/>
        <family val="2"/>
      </rPr>
      <t>5</t>
    </r>
    <r>
      <rPr>
        <sz val="10"/>
        <rFont val="Arial"/>
        <family val="2"/>
      </rPr>
      <t xml:space="preserve">  [cm]</t>
    </r>
  </si>
  <si>
    <r>
      <rPr>
        <sz val="10"/>
        <rFont val="Tahoma"/>
        <family val="2"/>
      </rPr>
      <t>Δ</t>
    </r>
    <r>
      <rPr>
        <sz val="10"/>
        <rFont val="Arial"/>
        <family val="2"/>
      </rPr>
      <t>X_</t>
    </r>
    <r>
      <rPr>
        <sz val="8"/>
        <rFont val="Arial"/>
        <family val="2"/>
      </rPr>
      <t>5</t>
    </r>
    <r>
      <rPr>
        <sz val="10"/>
        <rFont val="Arial"/>
        <family val="2"/>
      </rPr>
      <t xml:space="preserve">  [cm]</t>
    </r>
  </si>
  <si>
    <t>Corner Bundle #5</t>
  </si>
  <si>
    <t>Corner Bundle #4</t>
  </si>
  <si>
    <t>Rod #5 [x, cm]</t>
  </si>
  <si>
    <t>Rod #5 [y, cm]</t>
  </si>
  <si>
    <t>Bundle #5 [deg.]</t>
  </si>
  <si>
    <t>Bundle Support #5</t>
  </si>
  <si>
    <r>
      <t>Bundle #5 [</t>
    </r>
    <r>
      <rPr>
        <sz val="10"/>
        <color rgb="FF7030A0"/>
        <rFont val="Arial"/>
        <family val="2"/>
      </rPr>
      <t>MeV</t>
    </r>
    <r>
      <rPr>
        <sz val="10"/>
        <rFont val="Arial"/>
        <family val="2"/>
      </rPr>
      <t>]</t>
    </r>
  </si>
  <si>
    <r>
      <t xml:space="preserve">From #5 </t>
    </r>
    <r>
      <rPr>
        <sz val="10"/>
        <color rgb="FF000000"/>
        <rFont val="Calibri"/>
        <family val="2"/>
      </rPr>
      <t>→</t>
    </r>
    <r>
      <rPr>
        <sz val="10"/>
        <color rgb="FF000000"/>
        <rFont val="Arial"/>
        <family val="2"/>
      </rPr>
      <t xml:space="preserve"> #6</t>
    </r>
  </si>
  <si>
    <r>
      <rPr>
        <sz val="10"/>
        <rFont val="Tahoma"/>
        <family val="2"/>
      </rPr>
      <t>Δ</t>
    </r>
    <r>
      <rPr>
        <sz val="10"/>
        <rFont val="Arial"/>
        <family val="2"/>
      </rPr>
      <t>Y_</t>
    </r>
    <r>
      <rPr>
        <sz val="8"/>
        <rFont val="Arial"/>
        <family val="2"/>
      </rPr>
      <t>6</t>
    </r>
    <r>
      <rPr>
        <sz val="10"/>
        <rFont val="Arial"/>
        <family val="2"/>
      </rPr>
      <t xml:space="preserve">  [cm]</t>
    </r>
  </si>
  <si>
    <r>
      <rPr>
        <sz val="10"/>
        <rFont val="Tahoma"/>
        <family val="2"/>
      </rPr>
      <t>Δ</t>
    </r>
    <r>
      <rPr>
        <sz val="10"/>
        <rFont val="Arial"/>
        <family val="2"/>
      </rPr>
      <t>X_</t>
    </r>
    <r>
      <rPr>
        <sz val="8"/>
        <rFont val="Arial"/>
        <family val="2"/>
      </rPr>
      <t>6</t>
    </r>
    <r>
      <rPr>
        <sz val="10"/>
        <rFont val="Arial"/>
        <family val="2"/>
      </rPr>
      <t xml:space="preserve">  [cm]</t>
    </r>
  </si>
  <si>
    <t>Corner Bundle #6</t>
  </si>
  <si>
    <t>Rod #6 [x, cm]</t>
  </si>
  <si>
    <t>Rod #6 [y, cm]</t>
  </si>
  <si>
    <t>Bundle Support #6</t>
  </si>
  <si>
    <t>Bundle #6 [deg.]</t>
  </si>
  <si>
    <r>
      <t>Bundle #6 [</t>
    </r>
    <r>
      <rPr>
        <sz val="10"/>
        <color rgb="FF7030A0"/>
        <rFont val="Arial"/>
        <family val="2"/>
      </rPr>
      <t>MeV</t>
    </r>
    <r>
      <rPr>
        <sz val="10"/>
        <rFont val="Arial"/>
        <family val="2"/>
      </rPr>
      <t>]</t>
    </r>
  </si>
  <si>
    <r>
      <t xml:space="preserve">From #6 </t>
    </r>
    <r>
      <rPr>
        <sz val="10"/>
        <color rgb="FF000000"/>
        <rFont val="Calibri"/>
        <family val="2"/>
      </rPr>
      <t>→</t>
    </r>
    <r>
      <rPr>
        <sz val="10"/>
        <color rgb="FF000000"/>
        <rFont val="Arial"/>
        <family val="2"/>
      </rPr>
      <t xml:space="preserve"> #7</t>
    </r>
  </si>
  <si>
    <r>
      <rPr>
        <sz val="10"/>
        <rFont val="Tahoma"/>
        <family val="2"/>
      </rPr>
      <t>Δ</t>
    </r>
    <r>
      <rPr>
        <sz val="10"/>
        <rFont val="Arial"/>
        <family val="2"/>
      </rPr>
      <t>Y_</t>
    </r>
    <r>
      <rPr>
        <sz val="8"/>
        <rFont val="Arial"/>
        <family val="2"/>
      </rPr>
      <t>7</t>
    </r>
    <r>
      <rPr>
        <sz val="10"/>
        <rFont val="Arial"/>
        <family val="2"/>
      </rPr>
      <t xml:space="preserve">  [cm]</t>
    </r>
  </si>
  <si>
    <r>
      <rPr>
        <sz val="10"/>
        <rFont val="Tahoma"/>
        <family val="2"/>
      </rPr>
      <t>Δ</t>
    </r>
    <r>
      <rPr>
        <sz val="10"/>
        <rFont val="Arial"/>
        <family val="2"/>
      </rPr>
      <t>X_</t>
    </r>
    <r>
      <rPr>
        <sz val="8"/>
        <rFont val="Arial"/>
        <family val="2"/>
      </rPr>
      <t>7</t>
    </r>
    <r>
      <rPr>
        <sz val="10"/>
        <rFont val="Arial"/>
        <family val="2"/>
      </rPr>
      <t xml:space="preserve">  [cm]</t>
    </r>
  </si>
  <si>
    <t>Corner Bundle #7</t>
  </si>
  <si>
    <t>Rod #7 [x, cm]</t>
  </si>
  <si>
    <t>Rod #7 [y, cm]</t>
  </si>
  <si>
    <t>Bundle #7 [deg.]</t>
  </si>
  <si>
    <t>Bundle Support #7</t>
  </si>
  <si>
    <r>
      <t>Bundle #7 [</t>
    </r>
    <r>
      <rPr>
        <sz val="10"/>
        <color rgb="FF7030A0"/>
        <rFont val="Arial"/>
        <family val="2"/>
      </rPr>
      <t>MeV</t>
    </r>
    <r>
      <rPr>
        <sz val="10"/>
        <rFont val="Arial"/>
        <family val="2"/>
      </rPr>
      <t>]</t>
    </r>
  </si>
  <si>
    <r>
      <t xml:space="preserve">From #7 </t>
    </r>
    <r>
      <rPr>
        <sz val="10"/>
        <color rgb="FF000000"/>
        <rFont val="Calibri"/>
        <family val="2"/>
      </rPr>
      <t>→</t>
    </r>
    <r>
      <rPr>
        <sz val="10"/>
        <color rgb="FF000000"/>
        <rFont val="Arial"/>
        <family val="2"/>
      </rPr>
      <t xml:space="preserve"> #8</t>
    </r>
  </si>
  <si>
    <r>
      <rPr>
        <sz val="10"/>
        <rFont val="Tahoma"/>
        <family val="2"/>
      </rPr>
      <t>Δ</t>
    </r>
    <r>
      <rPr>
        <sz val="10"/>
        <rFont val="Arial"/>
        <family val="2"/>
      </rPr>
      <t>Y_</t>
    </r>
    <r>
      <rPr>
        <sz val="8"/>
        <rFont val="Arial"/>
        <family val="2"/>
      </rPr>
      <t>8</t>
    </r>
    <r>
      <rPr>
        <sz val="10"/>
        <rFont val="Arial"/>
        <family val="2"/>
      </rPr>
      <t xml:space="preserve">  [cm]</t>
    </r>
  </si>
  <si>
    <r>
      <rPr>
        <sz val="10"/>
        <rFont val="Tahoma"/>
        <family val="2"/>
      </rPr>
      <t>Δ</t>
    </r>
    <r>
      <rPr>
        <sz val="10"/>
        <rFont val="Arial"/>
        <family val="2"/>
      </rPr>
      <t>X_</t>
    </r>
    <r>
      <rPr>
        <sz val="8"/>
        <rFont val="Arial"/>
        <family val="2"/>
      </rPr>
      <t>8</t>
    </r>
    <r>
      <rPr>
        <sz val="10"/>
        <rFont val="Arial"/>
        <family val="2"/>
      </rPr>
      <t xml:space="preserve">  [cm]</t>
    </r>
  </si>
  <si>
    <t>Corner Bundle #8</t>
  </si>
  <si>
    <t>Rod #8 [x, cm]</t>
  </si>
  <si>
    <t>Rod #8 [y, cm]</t>
  </si>
  <si>
    <t>Bundle Support #8</t>
  </si>
  <si>
    <t>Bundle #8 [deg.]</t>
  </si>
  <si>
    <r>
      <t>Bundle #8 [</t>
    </r>
    <r>
      <rPr>
        <sz val="10"/>
        <color rgb="FF7030A0"/>
        <rFont val="Arial"/>
        <family val="2"/>
      </rPr>
      <t>MeV</t>
    </r>
    <r>
      <rPr>
        <sz val="10"/>
        <rFont val="Arial"/>
        <family val="2"/>
      </rPr>
      <t>]</t>
    </r>
  </si>
  <si>
    <r>
      <t xml:space="preserve">From #8 </t>
    </r>
    <r>
      <rPr>
        <sz val="10"/>
        <color rgb="FF000000"/>
        <rFont val="Calibri"/>
        <family val="2"/>
      </rPr>
      <t>→</t>
    </r>
    <r>
      <rPr>
        <sz val="10"/>
        <color rgb="FF000000"/>
        <rFont val="Arial"/>
        <family val="2"/>
      </rPr>
      <t xml:space="preserve"> #9</t>
    </r>
  </si>
  <si>
    <r>
      <rPr>
        <sz val="10"/>
        <rFont val="Tahoma"/>
        <family val="2"/>
      </rPr>
      <t>Δ</t>
    </r>
    <r>
      <rPr>
        <sz val="10"/>
        <rFont val="Arial"/>
        <family val="2"/>
      </rPr>
      <t>Y_</t>
    </r>
    <r>
      <rPr>
        <sz val="8"/>
        <rFont val="Arial"/>
        <family val="2"/>
      </rPr>
      <t>9</t>
    </r>
    <r>
      <rPr>
        <sz val="10"/>
        <rFont val="Arial"/>
        <family val="2"/>
      </rPr>
      <t xml:space="preserve">  [cm]</t>
    </r>
  </si>
  <si>
    <r>
      <rPr>
        <sz val="10"/>
        <rFont val="Tahoma"/>
        <family val="2"/>
      </rPr>
      <t>Δ</t>
    </r>
    <r>
      <rPr>
        <sz val="10"/>
        <rFont val="Arial"/>
        <family val="2"/>
      </rPr>
      <t>X_</t>
    </r>
    <r>
      <rPr>
        <sz val="8"/>
        <rFont val="Arial"/>
        <family val="2"/>
      </rPr>
      <t>9</t>
    </r>
    <r>
      <rPr>
        <sz val="10"/>
        <rFont val="Arial"/>
        <family val="2"/>
      </rPr>
      <t xml:space="preserve">  [cm]</t>
    </r>
  </si>
  <si>
    <t>Corner Bundle #9</t>
  </si>
  <si>
    <t>Bundle Support #9</t>
  </si>
  <si>
    <t>Rod #9 [x, cm]</t>
  </si>
  <si>
    <t>Rod #9 [y, cm]</t>
  </si>
  <si>
    <t>Bundle #9 [deg.]</t>
  </si>
  <si>
    <r>
      <t>Bundle #9 [</t>
    </r>
    <r>
      <rPr>
        <sz val="10"/>
        <color rgb="FF7030A0"/>
        <rFont val="Arial"/>
        <family val="2"/>
      </rPr>
      <t>MeV</t>
    </r>
    <r>
      <rPr>
        <sz val="10"/>
        <rFont val="Arial"/>
        <family val="2"/>
      </rPr>
      <t>]</t>
    </r>
  </si>
  <si>
    <r>
      <t xml:space="preserve">From #9 </t>
    </r>
    <r>
      <rPr>
        <sz val="10"/>
        <color rgb="FF000000"/>
        <rFont val="Calibri"/>
        <family val="2"/>
      </rPr>
      <t>→</t>
    </r>
    <r>
      <rPr>
        <sz val="10"/>
        <color rgb="FF000000"/>
        <rFont val="Arial"/>
        <family val="2"/>
      </rPr>
      <t xml:space="preserve"> #10</t>
    </r>
  </si>
  <si>
    <r>
      <rPr>
        <sz val="10"/>
        <rFont val="Tahoma"/>
        <family val="2"/>
      </rPr>
      <t>Δ</t>
    </r>
    <r>
      <rPr>
        <sz val="10"/>
        <rFont val="Arial"/>
        <family val="2"/>
      </rPr>
      <t>Y_</t>
    </r>
    <r>
      <rPr>
        <sz val="8"/>
        <rFont val="Arial"/>
        <family val="2"/>
      </rPr>
      <t>10</t>
    </r>
    <r>
      <rPr>
        <sz val="10"/>
        <rFont val="Arial"/>
        <family val="2"/>
      </rPr>
      <t xml:space="preserve">  [cm]</t>
    </r>
  </si>
  <si>
    <r>
      <rPr>
        <sz val="10"/>
        <rFont val="Tahoma"/>
        <family val="2"/>
      </rPr>
      <t>Δ</t>
    </r>
    <r>
      <rPr>
        <sz val="10"/>
        <rFont val="Arial"/>
        <family val="2"/>
      </rPr>
      <t>X_</t>
    </r>
    <r>
      <rPr>
        <sz val="8"/>
        <rFont val="Arial"/>
        <family val="2"/>
      </rPr>
      <t>10</t>
    </r>
    <r>
      <rPr>
        <sz val="10"/>
        <rFont val="Arial"/>
        <family val="2"/>
      </rPr>
      <t xml:space="preserve">  [cm]</t>
    </r>
  </si>
  <si>
    <t>Corner Bundle #10</t>
  </si>
  <si>
    <t>Rod #10 [x, cm]</t>
  </si>
  <si>
    <t>Rod #10 [y, cm]</t>
  </si>
  <si>
    <t>Bundle #10 [deg.]</t>
  </si>
  <si>
    <t>Bundle Support #10</t>
  </si>
  <si>
    <r>
      <t>Bundle #10 [</t>
    </r>
    <r>
      <rPr>
        <sz val="10"/>
        <color rgb="FF7030A0"/>
        <rFont val="Arial"/>
        <family val="2"/>
      </rPr>
      <t>MeV</t>
    </r>
    <r>
      <rPr>
        <sz val="10"/>
        <rFont val="Arial"/>
        <family val="2"/>
      </rPr>
      <t>]</t>
    </r>
  </si>
  <si>
    <r>
      <t xml:space="preserve">From #10 </t>
    </r>
    <r>
      <rPr>
        <sz val="10"/>
        <color rgb="FF000000"/>
        <rFont val="Calibri"/>
        <family val="2"/>
      </rPr>
      <t>→</t>
    </r>
    <r>
      <rPr>
        <sz val="10"/>
        <color rgb="FF000000"/>
        <rFont val="Arial"/>
        <family val="2"/>
      </rPr>
      <t xml:space="preserve"> #11</t>
    </r>
  </si>
  <si>
    <r>
      <rPr>
        <sz val="10"/>
        <rFont val="Tahoma"/>
        <family val="2"/>
      </rPr>
      <t>Δ</t>
    </r>
    <r>
      <rPr>
        <sz val="10"/>
        <rFont val="Arial"/>
        <family val="2"/>
      </rPr>
      <t>Y_</t>
    </r>
    <r>
      <rPr>
        <sz val="8"/>
        <rFont val="Arial"/>
        <family val="2"/>
      </rPr>
      <t>11</t>
    </r>
    <r>
      <rPr>
        <sz val="10"/>
        <rFont val="Arial"/>
        <family val="2"/>
      </rPr>
      <t xml:space="preserve">  [cm]</t>
    </r>
  </si>
  <si>
    <r>
      <rPr>
        <sz val="10"/>
        <rFont val="Tahoma"/>
        <family val="2"/>
      </rPr>
      <t>Δ</t>
    </r>
    <r>
      <rPr>
        <sz val="10"/>
        <rFont val="Arial"/>
        <family val="2"/>
      </rPr>
      <t>X_</t>
    </r>
    <r>
      <rPr>
        <sz val="8"/>
        <rFont val="Arial"/>
        <family val="2"/>
      </rPr>
      <t>11</t>
    </r>
    <r>
      <rPr>
        <sz val="10"/>
        <rFont val="Arial"/>
        <family val="2"/>
      </rPr>
      <t xml:space="preserve">  [cm]</t>
    </r>
  </si>
  <si>
    <t>Corner Bundle #11</t>
  </si>
  <si>
    <t>Rod #11 [x, cm]</t>
  </si>
  <si>
    <t>Rod #11 [y, cm]</t>
  </si>
  <si>
    <t>Bundle #11 [deg.]</t>
  </si>
  <si>
    <t>Bundle Support #11</t>
  </si>
  <si>
    <r>
      <t>Bundle #11 [</t>
    </r>
    <r>
      <rPr>
        <sz val="10"/>
        <color rgb="FF7030A0"/>
        <rFont val="Arial"/>
        <family val="2"/>
      </rPr>
      <t>MeV</t>
    </r>
    <r>
      <rPr>
        <sz val="10"/>
        <rFont val="Arial"/>
        <family val="2"/>
      </rPr>
      <t>]</t>
    </r>
  </si>
  <si>
    <r>
      <t xml:space="preserve">From #11 </t>
    </r>
    <r>
      <rPr>
        <sz val="10"/>
        <color rgb="FF000000"/>
        <rFont val="Calibri"/>
        <family val="2"/>
      </rPr>
      <t>→</t>
    </r>
    <r>
      <rPr>
        <sz val="10"/>
        <color rgb="FF000000"/>
        <rFont val="Arial"/>
        <family val="2"/>
      </rPr>
      <t xml:space="preserve"> #12</t>
    </r>
  </si>
  <si>
    <r>
      <rPr>
        <sz val="10"/>
        <rFont val="Tahoma"/>
        <family val="2"/>
      </rPr>
      <t>Δ</t>
    </r>
    <r>
      <rPr>
        <sz val="10"/>
        <rFont val="Arial"/>
        <family val="2"/>
      </rPr>
      <t>Y_</t>
    </r>
    <r>
      <rPr>
        <sz val="8"/>
        <rFont val="Arial"/>
        <family val="2"/>
      </rPr>
      <t>12</t>
    </r>
    <r>
      <rPr>
        <sz val="10"/>
        <rFont val="Arial"/>
        <family val="2"/>
      </rPr>
      <t xml:space="preserve">  [cm]</t>
    </r>
  </si>
  <si>
    <r>
      <rPr>
        <sz val="10"/>
        <rFont val="Tahoma"/>
        <family val="2"/>
      </rPr>
      <t>Δ</t>
    </r>
    <r>
      <rPr>
        <sz val="10"/>
        <rFont val="Arial"/>
        <family val="2"/>
      </rPr>
      <t>X_</t>
    </r>
    <r>
      <rPr>
        <sz val="8"/>
        <rFont val="Arial"/>
        <family val="2"/>
      </rPr>
      <t>12</t>
    </r>
    <r>
      <rPr>
        <sz val="10"/>
        <rFont val="Arial"/>
        <family val="2"/>
      </rPr>
      <t xml:space="preserve">  [cm]</t>
    </r>
  </si>
  <si>
    <t>Corner Bundle #12</t>
  </si>
  <si>
    <t>Rod #12 [x, cm]</t>
  </si>
  <si>
    <t>Rod #12 [y, cm]</t>
  </si>
  <si>
    <t>Bundle #12 [deg.]</t>
  </si>
  <si>
    <t>Bundle Support #12</t>
  </si>
  <si>
    <r>
      <t>Bundle #12 [</t>
    </r>
    <r>
      <rPr>
        <sz val="10"/>
        <color rgb="FF7030A0"/>
        <rFont val="Arial"/>
        <family val="2"/>
      </rPr>
      <t>MeV</t>
    </r>
    <r>
      <rPr>
        <sz val="10"/>
        <rFont val="Arial"/>
        <family val="2"/>
      </rPr>
      <t>]</t>
    </r>
  </si>
  <si>
    <r>
      <t xml:space="preserve">From #12 </t>
    </r>
    <r>
      <rPr>
        <sz val="10"/>
        <color rgb="FF000000"/>
        <rFont val="Calibri"/>
        <family val="2"/>
      </rPr>
      <t>→</t>
    </r>
    <r>
      <rPr>
        <sz val="10"/>
        <color rgb="FF000000"/>
        <rFont val="Arial"/>
        <family val="2"/>
      </rPr>
      <t xml:space="preserve"> #13</t>
    </r>
  </si>
  <si>
    <r>
      <rPr>
        <sz val="10"/>
        <rFont val="Tahoma"/>
        <family val="2"/>
      </rPr>
      <t>Δ</t>
    </r>
    <r>
      <rPr>
        <sz val="10"/>
        <rFont val="Arial"/>
        <family val="2"/>
      </rPr>
      <t>Y_</t>
    </r>
    <r>
      <rPr>
        <sz val="8"/>
        <rFont val="Arial"/>
        <family val="2"/>
      </rPr>
      <t>13</t>
    </r>
    <r>
      <rPr>
        <sz val="10"/>
        <rFont val="Arial"/>
        <family val="2"/>
      </rPr>
      <t xml:space="preserve">  [cm]</t>
    </r>
  </si>
  <si>
    <r>
      <rPr>
        <sz val="10"/>
        <rFont val="Tahoma"/>
        <family val="2"/>
      </rPr>
      <t>Δ</t>
    </r>
    <r>
      <rPr>
        <sz val="10"/>
        <rFont val="Arial"/>
        <family val="2"/>
      </rPr>
      <t>X_</t>
    </r>
    <r>
      <rPr>
        <sz val="8"/>
        <rFont val="Arial"/>
        <family val="2"/>
      </rPr>
      <t>13</t>
    </r>
    <r>
      <rPr>
        <sz val="10"/>
        <rFont val="Arial"/>
        <family val="2"/>
      </rPr>
      <t xml:space="preserve">  [cm]</t>
    </r>
  </si>
  <si>
    <t>Corner Bundle #13</t>
  </si>
  <si>
    <t>Rod #13 [x, cm]</t>
  </si>
  <si>
    <t>Rod #13 [y, cm]</t>
  </si>
  <si>
    <t>Bundle #13 [deg.]</t>
  </si>
  <si>
    <t>Bundle Support #13</t>
  </si>
  <si>
    <r>
      <t>Bundle #13 [</t>
    </r>
    <r>
      <rPr>
        <sz val="10"/>
        <color rgb="FF7030A0"/>
        <rFont val="Arial"/>
        <family val="2"/>
      </rPr>
      <t>MeV</t>
    </r>
    <r>
      <rPr>
        <sz val="10"/>
        <rFont val="Arial"/>
        <family val="2"/>
      </rPr>
      <t>]</t>
    </r>
  </si>
  <si>
    <r>
      <t xml:space="preserve">From #13 </t>
    </r>
    <r>
      <rPr>
        <sz val="10"/>
        <color rgb="FF000000"/>
        <rFont val="Calibri"/>
        <family val="2"/>
      </rPr>
      <t>→</t>
    </r>
    <r>
      <rPr>
        <sz val="10"/>
        <color rgb="FF000000"/>
        <rFont val="Arial"/>
        <family val="2"/>
      </rPr>
      <t xml:space="preserve"> #14</t>
    </r>
  </si>
  <si>
    <r>
      <rPr>
        <sz val="10"/>
        <rFont val="Tahoma"/>
        <family val="2"/>
      </rPr>
      <t>Δ</t>
    </r>
    <r>
      <rPr>
        <sz val="10"/>
        <rFont val="Arial"/>
        <family val="2"/>
      </rPr>
      <t>Y_1</t>
    </r>
    <r>
      <rPr>
        <sz val="8"/>
        <rFont val="Arial"/>
        <family val="2"/>
      </rPr>
      <t>4</t>
    </r>
    <r>
      <rPr>
        <sz val="10"/>
        <rFont val="Arial"/>
        <family val="2"/>
      </rPr>
      <t xml:space="preserve">  [cm]</t>
    </r>
  </si>
  <si>
    <r>
      <rPr>
        <sz val="10"/>
        <rFont val="Tahoma"/>
        <family val="2"/>
      </rPr>
      <t>Δ</t>
    </r>
    <r>
      <rPr>
        <sz val="10"/>
        <rFont val="Arial"/>
        <family val="2"/>
      </rPr>
      <t>X_1</t>
    </r>
    <r>
      <rPr>
        <sz val="8"/>
        <rFont val="Arial"/>
        <family val="2"/>
      </rPr>
      <t>4</t>
    </r>
    <r>
      <rPr>
        <sz val="10"/>
        <rFont val="Arial"/>
        <family val="2"/>
      </rPr>
      <t xml:space="preserve">  [cm]</t>
    </r>
  </si>
  <si>
    <t>Corner Bundle #14</t>
  </si>
  <si>
    <t>Rod #14 [x, cm]</t>
  </si>
  <si>
    <t>Rod #14 [y, cm]</t>
  </si>
  <si>
    <t>Bundle #14 [deg.]</t>
  </si>
  <si>
    <t>Bundle Support #14</t>
  </si>
  <si>
    <r>
      <t>Bundle #14 [</t>
    </r>
    <r>
      <rPr>
        <sz val="10"/>
        <color rgb="FF7030A0"/>
        <rFont val="Arial"/>
        <family val="2"/>
      </rPr>
      <t>MeV</t>
    </r>
    <r>
      <rPr>
        <sz val="10"/>
        <rFont val="Arial"/>
        <family val="2"/>
      </rPr>
      <t>]</t>
    </r>
  </si>
  <si>
    <r>
      <t xml:space="preserve">From #14 </t>
    </r>
    <r>
      <rPr>
        <sz val="10"/>
        <color rgb="FF000000"/>
        <rFont val="Calibri"/>
        <family val="2"/>
      </rPr>
      <t>→</t>
    </r>
    <r>
      <rPr>
        <sz val="10"/>
        <color rgb="FF000000"/>
        <rFont val="Arial"/>
        <family val="2"/>
      </rPr>
      <t xml:space="preserve"> #15</t>
    </r>
  </si>
  <si>
    <r>
      <rPr>
        <sz val="10"/>
        <rFont val="Tahoma"/>
        <family val="2"/>
      </rPr>
      <t>Δ</t>
    </r>
    <r>
      <rPr>
        <sz val="10"/>
        <rFont val="Arial"/>
        <family val="2"/>
      </rPr>
      <t>Y_</t>
    </r>
    <r>
      <rPr>
        <sz val="8"/>
        <rFont val="Arial"/>
        <family val="2"/>
      </rPr>
      <t>15</t>
    </r>
    <r>
      <rPr>
        <sz val="10"/>
        <rFont val="Arial"/>
        <family val="2"/>
      </rPr>
      <t xml:space="preserve">  [cm]</t>
    </r>
  </si>
  <si>
    <r>
      <rPr>
        <sz val="10"/>
        <rFont val="Tahoma"/>
        <family val="2"/>
      </rPr>
      <t>Δ</t>
    </r>
    <r>
      <rPr>
        <sz val="10"/>
        <rFont val="Arial"/>
        <family val="2"/>
      </rPr>
      <t>X_</t>
    </r>
    <r>
      <rPr>
        <sz val="8"/>
        <rFont val="Arial"/>
        <family val="2"/>
      </rPr>
      <t>15</t>
    </r>
    <r>
      <rPr>
        <sz val="10"/>
        <rFont val="Arial"/>
        <family val="2"/>
      </rPr>
      <t xml:space="preserve">  [cm]</t>
    </r>
  </si>
  <si>
    <t>Corner Bundle #15</t>
  </si>
  <si>
    <t>Rod #15 [x, cm]</t>
  </si>
  <si>
    <t>Rod #15 [y, cm]</t>
  </si>
  <si>
    <t>Bundle #15 [deg.]</t>
  </si>
  <si>
    <t>Bundle Support #15</t>
  </si>
  <si>
    <r>
      <t>Bundle #15 [</t>
    </r>
    <r>
      <rPr>
        <sz val="10"/>
        <color rgb="FF7030A0"/>
        <rFont val="Arial"/>
        <family val="2"/>
      </rPr>
      <t>MeV</t>
    </r>
    <r>
      <rPr>
        <sz val="10"/>
        <rFont val="Arial"/>
        <family val="2"/>
      </rPr>
      <t>]</t>
    </r>
  </si>
  <si>
    <r>
      <t xml:space="preserve">From #15 </t>
    </r>
    <r>
      <rPr>
        <sz val="10"/>
        <color rgb="FF000000"/>
        <rFont val="Calibri"/>
        <family val="2"/>
      </rPr>
      <t>→</t>
    </r>
    <r>
      <rPr>
        <sz val="10"/>
        <color rgb="FF000000"/>
        <rFont val="Arial"/>
        <family val="2"/>
      </rPr>
      <t xml:space="preserve"> #16</t>
    </r>
  </si>
  <si>
    <r>
      <rPr>
        <sz val="10"/>
        <rFont val="Tahoma"/>
        <family val="2"/>
      </rPr>
      <t>Δ</t>
    </r>
    <r>
      <rPr>
        <sz val="10"/>
        <rFont val="Arial"/>
        <family val="2"/>
      </rPr>
      <t>Y_</t>
    </r>
    <r>
      <rPr>
        <sz val="8"/>
        <rFont val="Arial"/>
        <family val="2"/>
      </rPr>
      <t>16</t>
    </r>
    <r>
      <rPr>
        <sz val="10"/>
        <rFont val="Arial"/>
        <family val="2"/>
      </rPr>
      <t xml:space="preserve">  [cm]</t>
    </r>
  </si>
  <si>
    <r>
      <rPr>
        <sz val="10"/>
        <rFont val="Tahoma"/>
        <family val="2"/>
      </rPr>
      <t>Δ</t>
    </r>
    <r>
      <rPr>
        <sz val="10"/>
        <rFont val="Arial"/>
        <family val="2"/>
      </rPr>
      <t>X_</t>
    </r>
    <r>
      <rPr>
        <sz val="8"/>
        <rFont val="Arial"/>
        <family val="2"/>
      </rPr>
      <t>16</t>
    </r>
    <r>
      <rPr>
        <sz val="10"/>
        <rFont val="Arial"/>
        <family val="2"/>
      </rPr>
      <t xml:space="preserve">  [cm]</t>
    </r>
  </si>
  <si>
    <t>Corner Bundle #16</t>
  </si>
  <si>
    <t>Rod #16 [x, cm]</t>
  </si>
  <si>
    <t>Rod #16 [y, cm]</t>
  </si>
  <si>
    <t>Bundle #16 [deg.]</t>
  </si>
  <si>
    <t>Bundle Support #16</t>
  </si>
  <si>
    <r>
      <t>Bundle #16 [</t>
    </r>
    <r>
      <rPr>
        <sz val="10"/>
        <color rgb="FF7030A0"/>
        <rFont val="Arial"/>
        <family val="2"/>
      </rPr>
      <t>MeV</t>
    </r>
    <r>
      <rPr>
        <sz val="10"/>
        <rFont val="Arial"/>
        <family val="2"/>
      </rPr>
      <t>]</t>
    </r>
  </si>
  <si>
    <r>
      <t xml:space="preserve">From #16 </t>
    </r>
    <r>
      <rPr>
        <sz val="10"/>
        <color rgb="FF000000"/>
        <rFont val="Calibri"/>
        <family val="2"/>
      </rPr>
      <t>→</t>
    </r>
    <r>
      <rPr>
        <sz val="10"/>
        <color rgb="FF000000"/>
        <rFont val="Arial"/>
        <family val="2"/>
      </rPr>
      <t xml:space="preserve"> #17</t>
    </r>
  </si>
  <si>
    <r>
      <rPr>
        <sz val="10"/>
        <rFont val="Tahoma"/>
        <family val="2"/>
      </rPr>
      <t>Δ</t>
    </r>
    <r>
      <rPr>
        <sz val="10"/>
        <rFont val="Arial"/>
        <family val="2"/>
      </rPr>
      <t>Y_</t>
    </r>
    <r>
      <rPr>
        <sz val="8"/>
        <rFont val="Arial"/>
        <family val="2"/>
      </rPr>
      <t>17</t>
    </r>
    <r>
      <rPr>
        <sz val="10"/>
        <rFont val="Arial"/>
        <family val="2"/>
      </rPr>
      <t xml:space="preserve">  [cm]</t>
    </r>
  </si>
  <si>
    <r>
      <rPr>
        <sz val="10"/>
        <rFont val="Tahoma"/>
        <family val="2"/>
      </rPr>
      <t>Δ</t>
    </r>
    <r>
      <rPr>
        <sz val="10"/>
        <rFont val="Arial"/>
        <family val="2"/>
      </rPr>
      <t>X_</t>
    </r>
    <r>
      <rPr>
        <sz val="8"/>
        <rFont val="Arial"/>
        <family val="2"/>
      </rPr>
      <t>17</t>
    </r>
    <r>
      <rPr>
        <sz val="10"/>
        <rFont val="Arial"/>
        <family val="2"/>
      </rPr>
      <t xml:space="preserve">  [cm]</t>
    </r>
  </si>
  <si>
    <t>Corner Bundle #17</t>
  </si>
  <si>
    <t>Rod #17 [x, cm]</t>
  </si>
  <si>
    <t>Rod #17 [y, cm]</t>
  </si>
  <si>
    <t>Bundle #17 [deg.]</t>
  </si>
  <si>
    <t>Bundle Support #17</t>
  </si>
  <si>
    <r>
      <t>Bundle #17 [</t>
    </r>
    <r>
      <rPr>
        <sz val="10"/>
        <color rgb="FF7030A0"/>
        <rFont val="Arial"/>
        <family val="2"/>
      </rPr>
      <t>MeV</t>
    </r>
    <r>
      <rPr>
        <sz val="10"/>
        <rFont val="Arial"/>
        <family val="2"/>
      </rPr>
      <t>]</t>
    </r>
  </si>
  <si>
    <t>Bundle #17</t>
  </si>
  <si>
    <t>Column #6</t>
  </si>
  <si>
    <t>β Angle [deg.]</t>
  </si>
  <si>
    <r>
      <rPr>
        <sz val="11"/>
        <color rgb="FFFF0000"/>
        <rFont val="Calibri"/>
        <family val="2"/>
      </rPr>
      <t>↑</t>
    </r>
    <r>
      <rPr>
        <sz val="9.35"/>
        <color rgb="FFFF0000"/>
        <rFont val="Calibri"/>
        <family val="2"/>
      </rPr>
      <t xml:space="preserve"> Click on cell AU7, then under Data tab select What-If Analysis -&gt; Goal Seek. Set cell AU7 to Zero (0) by changing cell AT5. This will get "Tow Final" and "Tow Estimate" to equal each other. Tow Estimate is used for all calculations of the 17 or so bundles. While Tow Final is only the final calculation of the resulting average beta angle change needed per bundle (based on Tow Estimate) to get column #1 beta angle of the first bundle and column #6 beta angle of the last bundle. Since the final x position (and thus beta angle) changes based on the selected tow angle.  </t>
    </r>
  </si>
  <si>
    <t>↑↑↑↑↑↑↑</t>
  </si>
  <si>
    <t>X [cm.]</t>
  </si>
  <si>
    <t>Y [cm.]</t>
  </si>
  <si>
    <t>Fit Y [cm.]</t>
  </si>
  <si>
    <t>Bundle #</t>
  </si>
  <si>
    <t>Forward Rod Position</t>
  </si>
  <si>
    <t>Rear Rod Position</t>
  </si>
  <si>
    <t>Fit Y [cm.] (x0)</t>
  </si>
  <si>
    <t>'Fit Y [cm.] (x0, y0)</t>
  </si>
  <si>
    <t>Fit Difference</t>
  </si>
  <si>
    <t>[inches]</t>
  </si>
  <si>
    <t>Using the above equations converted to inches</t>
  </si>
  <si>
    <t>in Y [cm.]</t>
  </si>
  <si>
    <t>in Y [in.]</t>
  </si>
  <si>
    <t>'Fit Y [in.] (x0, y0)</t>
  </si>
  <si>
    <t>Fit Y [in.] (x0)</t>
  </si>
  <si>
    <t>Y [in.]</t>
  </si>
  <si>
    <t>X [in.]</t>
  </si>
  <si>
    <t>Fit Y [in.]</t>
  </si>
  <si>
    <t>Fit Equation (11GeV) → double FwdEqn = -1.95564 + 0.00559346*x;</t>
  </si>
  <si>
    <t>Fit Equation (11GeV) → double RearEqn = -6.63476 + 0.0188916*x;</t>
  </si>
  <si>
    <r>
      <t xml:space="preserve">Upstream edge to first tapped hole </t>
    </r>
    <r>
      <rPr>
        <sz val="11"/>
        <color theme="1"/>
        <rFont val="Calibri"/>
        <family val="2"/>
      </rPr>
      <t>→</t>
    </r>
  </si>
  <si>
    <r>
      <t xml:space="preserve">Upstream edge to second tapped hole </t>
    </r>
    <r>
      <rPr>
        <sz val="11"/>
        <color theme="1"/>
        <rFont val="Calibri"/>
        <family val="2"/>
      </rPr>
      <t>→</t>
    </r>
  </si>
  <si>
    <r>
      <t xml:space="preserve">Upstream edge to top-plate edge </t>
    </r>
    <r>
      <rPr>
        <sz val="11"/>
        <color theme="1"/>
        <rFont val="Calibri"/>
        <family val="2"/>
      </rPr>
      <t>→</t>
    </r>
  </si>
  <si>
    <r>
      <t xml:space="preserve">Upstream edge to first bundle support fwd rod </t>
    </r>
    <r>
      <rPr>
        <sz val="11"/>
        <color theme="1"/>
        <rFont val="Calibri"/>
        <family val="2"/>
      </rPr>
      <t>→</t>
    </r>
  </si>
  <si>
    <r>
      <t xml:space="preserve">Fwd Rail </t>
    </r>
    <r>
      <rPr>
        <b/>
        <sz val="11"/>
        <color theme="1"/>
        <rFont val="Calibri"/>
        <family val="2"/>
      </rPr>
      <t>θ =</t>
    </r>
  </si>
  <si>
    <t>degree</t>
  </si>
  <si>
    <t>Fwd Rail θ =</t>
  </si>
  <si>
    <t>Fit Equation (11GeV) → double RearEqn = -9.27201 + 0.0188916*x;</t>
  </si>
  <si>
    <t>Fit Equation (11GeV) → double RearEqn = 0.0141204 + 0.018892*x;</t>
  </si>
  <si>
    <r>
      <t xml:space="preserve">Rear Rail </t>
    </r>
    <r>
      <rPr>
        <b/>
        <sz val="11"/>
        <color theme="1"/>
        <rFont val="Calibri"/>
        <family val="2"/>
      </rPr>
      <t>θ =</t>
    </r>
  </si>
  <si>
    <t>(wrt rail coord.)</t>
  </si>
  <si>
    <t>[degree]</t>
  </si>
  <si>
    <r>
      <rPr>
        <sz val="11"/>
        <color theme="1"/>
        <rFont val="Tahoma"/>
        <family val="2"/>
      </rPr>
      <t>β</t>
    </r>
  </si>
  <si>
    <t>Estimate assuming a constant β angle for each popsicle stick</t>
  </si>
  <si>
    <t>From #1 → #2</t>
  </si>
  <si>
    <t>From #2 → #3</t>
  </si>
  <si>
    <t>From #3 → #4</t>
  </si>
  <si>
    <t>From #4 → #5</t>
  </si>
  <si>
    <t>From #5 → #6</t>
  </si>
  <si>
    <t>From #6 → #7</t>
  </si>
  <si>
    <t>From #7 → #8</t>
  </si>
  <si>
    <t>From #8 → #9</t>
  </si>
  <si>
    <t>From #9 → #10</t>
  </si>
  <si>
    <t>From #10 → #11</t>
  </si>
  <si>
    <t>From #11 → #12</t>
  </si>
  <si>
    <t>From #12 → #13</t>
  </si>
  <si>
    <t>From #13 → #14</t>
  </si>
  <si>
    <t>From #14 → #15</t>
  </si>
  <si>
    <t>From #15 → #16</t>
  </si>
  <si>
    <t>From #16 → #17</t>
  </si>
  <si>
    <t>Energy diff. [MeV]</t>
  </si>
  <si>
    <t>[y, cm.]</t>
  </si>
  <si>
    <t>[x, cm.] FP coord.</t>
  </si>
  <si>
    <t>[y, cm.] FP coord.</t>
  </si>
  <si>
    <t>Bundle #2 [MeV]</t>
  </si>
  <si>
    <t>ΔY_2  [cm]</t>
  </si>
  <si>
    <t>ΔX_2  [cm]</t>
  </si>
  <si>
    <t>ΔY_3  [cm]</t>
  </si>
  <si>
    <t>ΔX_3  [cm]</t>
  </si>
  <si>
    <t>Bundle #3 [MeV]</t>
  </si>
  <si>
    <t>ΔY_4  [cm]</t>
  </si>
  <si>
    <t>ΔX_4  [cm]</t>
  </si>
  <si>
    <t>Bundle #4 [MeV]</t>
  </si>
  <si>
    <t>ΔY_5  [cm]</t>
  </si>
  <si>
    <t>ΔX_5  [cm]</t>
  </si>
  <si>
    <t>Bundle #5 [MeV]</t>
  </si>
  <si>
    <t>ΔY_6  [cm]</t>
  </si>
  <si>
    <t>ΔX_6  [cm]</t>
  </si>
  <si>
    <t>Bundle #6 [MeV]</t>
  </si>
  <si>
    <t>ΔY_7  [cm]</t>
  </si>
  <si>
    <t>ΔX_7  [cm]</t>
  </si>
  <si>
    <t>Bundle #7 [MeV]</t>
  </si>
  <si>
    <t>ΔY_8  [cm]</t>
  </si>
  <si>
    <t>ΔX_8  [cm]</t>
  </si>
  <si>
    <t>Bundle #8 [MeV]</t>
  </si>
  <si>
    <t>ΔY_9  [cm]</t>
  </si>
  <si>
    <t>ΔX_9  [cm]</t>
  </si>
  <si>
    <t>Bundle #9 [MeV]</t>
  </si>
  <si>
    <t>ΔY_10  [cm]</t>
  </si>
  <si>
    <t>ΔX_10  [cm]</t>
  </si>
  <si>
    <t>Bundle #10 [MeV]</t>
  </si>
  <si>
    <t>ΔY_11  [cm]</t>
  </si>
  <si>
    <t>ΔX_11  [cm]</t>
  </si>
  <si>
    <t>Bundle #11 [MeV]</t>
  </si>
  <si>
    <t>ΔY_12  [cm]</t>
  </si>
  <si>
    <t>ΔX_12  [cm]</t>
  </si>
  <si>
    <t>Bundle #12 [MeV]</t>
  </si>
  <si>
    <t>ΔY_13  [cm]</t>
  </si>
  <si>
    <t>ΔX_13  [cm]</t>
  </si>
  <si>
    <t>Bundle #13 [MeV]</t>
  </si>
  <si>
    <t>ΔY_14  [cm]</t>
  </si>
  <si>
    <t>ΔX_14  [cm]</t>
  </si>
  <si>
    <t>Bundle #14 [MeV]</t>
  </si>
  <si>
    <t>ΔY_15  [cm]</t>
  </si>
  <si>
    <t>ΔX_15  [cm]</t>
  </si>
  <si>
    <t>Bundle #15 [MeV]</t>
  </si>
  <si>
    <t>ΔY_16  [cm]</t>
  </si>
  <si>
    <t>ΔX_16  [cm]</t>
  </si>
  <si>
    <t>Bundle #16 [MeV]</t>
  </si>
  <si>
    <t>ΔY_17  [cm]</t>
  </si>
  <si>
    <t>ΔX_17  [cm]</t>
  </si>
  <si>
    <t>Bundle #17 [MeV]</t>
  </si>
  <si>
    <t>Starting Eγ →</t>
  </si>
  <si>
    <t>Using bottom corner ↗</t>
  </si>
  <si>
    <t xml:space="preserve"> OK different ↕</t>
  </si>
  <si>
    <t>↖ Using bottom corner</t>
  </si>
  <si>
    <t>Est. for fixed β</t>
  </si>
  <si>
    <t>↓Top || Bottom↑</t>
  </si>
  <si>
    <t>=x_1 + [1cm / Sin(β_1)]</t>
  </si>
  <si>
    <t>Using Avg. β</t>
  </si>
  <si>
    <t>Using top corner →</t>
  </si>
  <si>
    <t>Another check (using top corner) →</t>
  </si>
  <si>
    <t>Check using top corner →</t>
  </si>
  <si>
    <t>Rear Rail θ =</t>
  </si>
  <si>
    <t>Fit Equation (11GeV) → double FwdEqn = -2.66666 + 0.00559346*x;</t>
  </si>
  <si>
    <t>Fit Equation (11GeV) → double FwdEqn = 0.00419501 + 0.00559445*x;</t>
  </si>
  <si>
    <t>β</t>
  </si>
  <si>
    <t>Upstream edge to first tapped hole →</t>
  </si>
  <si>
    <t>Upstream edge to second tapped hole →</t>
  </si>
  <si>
    <t>Upstream edge to top-plate edge →</t>
  </si>
  <si>
    <t>Upstream edge to first bundle support fwd rod →</t>
  </si>
  <si>
    <t>0.18mRad</t>
  </si>
  <si>
    <t>0.75mRad</t>
  </si>
  <si>
    <t>0.043deg.</t>
  </si>
  <si>
    <t>0.01deg.</t>
  </si>
  <si>
    <t>&lt;-Error in fit alignment</t>
  </si>
  <si>
    <t>Fwd Rail</t>
  </si>
  <si>
    <t>Rear Rail</t>
  </si>
  <si>
    <t>Bundle Support Misalignment</t>
  </si>
  <si>
    <t>Bundle #16</t>
  </si>
  <si>
    <t>Fit Equation (6 GeV) → double FwdEqn = 0.500261 + 0.00060526*x; [in inches]</t>
  </si>
  <si>
    <t>Fit Equation (6 GeV) → double RearEqn = *x;</t>
  </si>
  <si>
    <t>Fit Equation (6 GeV) → double RearEqn = -1.70764 + 0.00205278*x; [in inches]</t>
  </si>
  <si>
    <t>Fit Equation (6 GeV) → double RearEqn = -4.33724 + 0.00205256*x; [in cm.]</t>
  </si>
  <si>
    <t>↑↑↑↑↑↑↑↑↑</t>
  </si>
  <si>
    <t>↑ Cell AU5 must be changed based on the number of bundles used. The final β cell used in the average tow angle must be manually changed.</t>
  </si>
  <si>
    <t>Fit Equation (6 GeV) → double FwdEqn = -1.27062 + 0.000605199*x; [in cm.]</t>
  </si>
  <si>
    <t>Fit Equation (6 GeV) → double FwdEqn = *x;</t>
  </si>
  <si>
    <t>mRad -&gt;</t>
  </si>
  <si>
    <t>deg. -&gt;</t>
  </si>
  <si>
    <t>Fit Equation (7 GeV) → double FwdEqn = *x; [in inches]</t>
  </si>
  <si>
    <t>Fit Equation (7 GeV) → double RearEqn = *x;</t>
  </si>
  <si>
    <t>Fit Equation (7 GeV) → double RearEqn = *x; [in cm.]</t>
  </si>
  <si>
    <t>Fit Equation (7 GeV) → double RearEqn = -4.67887 + 0.00259443*x; [in inches]</t>
  </si>
  <si>
    <t xml:space="preserve">↑ Click on cell AU7, then under Data tab select What-If Analysis -&gt; Goal Seek. Set cell AU7 to Zero (0) by changing cell AT5. This will get "Tow Final" and "Tow Estimate" to equal each other. Tow Estimate is used for all calculations of the 17 or so bundles. While Tow Final is only the final calculation of the resulting average beta angle change needed per bundle (based on Tow Estimate) to get column #1 beta angle of the first bundle and column #6 beta angle of the last bundle. Since the final x position (and thus beta angle) changes based on the selected tow angle.  </t>
  </si>
  <si>
    <t>Fit Equation (7 GeV) → double FwdEqn = -1.36927 + 0.000765015*x; [in cm.]</t>
  </si>
  <si>
    <t>Fit Equation (7 GeV) → double FwdEqn = *x;</t>
  </si>
  <si>
    <t>STEP #1</t>
  </si>
  <si>
    <t>STEP #3</t>
  </si>
  <si>
    <t>STEP #2</t>
  </si>
  <si>
    <r>
      <t>Starting E</t>
    </r>
    <r>
      <rPr>
        <sz val="11"/>
        <color rgb="FFFF0000"/>
        <rFont val="Calibri"/>
        <family val="2"/>
      </rPr>
      <t>γ →</t>
    </r>
  </si>
  <si>
    <t>STEP #4a</t>
  </si>
  <si>
    <t>STEP #4b</t>
  </si>
  <si>
    <t>Sample Calculation</t>
  </si>
  <si>
    <t>Energy</t>
  </si>
  <si>
    <t>change cell</t>
  </si>
  <si>
    <t>Beta</t>
  </si>
  <si>
    <t>Fwd</t>
  </si>
  <si>
    <r>
      <rPr>
        <sz val="11"/>
        <color rgb="FFFF0000"/>
        <rFont val="Calibri"/>
        <family val="2"/>
      </rPr>
      <t xml:space="preserve">↑ Cell AU5 must be changed based on the number of bundles used. The final </t>
    </r>
    <r>
      <rPr>
        <sz val="11"/>
        <color rgb="FFFF0000"/>
        <rFont val="Tahoma"/>
        <family val="2"/>
      </rPr>
      <t>β cell used in the average tow angle must be manually changed.</t>
    </r>
  </si>
  <si>
    <t>Fit Equation (6.2 GeV) → double FwdEqn = -1.2893 + 0.000633987*x; [in cm.]</t>
  </si>
  <si>
    <t>Fit Equation (6.2 GeV) → double FwdEqn = *x; [in inches]</t>
  </si>
  <si>
    <t>Fit Equation (6.2 GeV) → double FwdEqn = *x;</t>
  </si>
  <si>
    <t>Fit Equation (6.2 GeV) → double RearEqn = -4.40157 + 0.00214972*x; [in inches]</t>
  </si>
  <si>
    <t>Fit Equation (6.2 GeV) → double RearEqn = *x; [in cm.]</t>
  </si>
  <si>
    <t>Fit Equation (6.2 GeV) → double RearEqn = *x;</t>
  </si>
  <si>
    <t>Fit Equation (9.2 GeV) → double FwdEqn = -1.76905 + 0.00164721*x; [in cm.]</t>
  </si>
  <si>
    <t>Fit Equation (9.2 GeV) → double FwdEqn = *x; [in inches]</t>
  </si>
  <si>
    <t>Fit Equation (9.2 GeV) → double FwdEqn = *x;</t>
  </si>
  <si>
    <t>Fit Equation (9.2 GeV) → double RearEqn = -6.0722 + 0.00558242*x; [in inches]</t>
  </si>
  <si>
    <t>Fit Equation (9.2 GeV) → double RearEqn = *x; [in cm.]</t>
  </si>
  <si>
    <t>Fit Equation (9.2 GeV) → double RearEqn = *x;</t>
  </si>
  <si>
    <t>Fit Equation (8 GeV) → double FwdEqn = -1.51056 + 0.00103249*x; [in cm.]</t>
  </si>
  <si>
    <t>Fit Equation (8 GeV) → double FwdEqn = *x; [in inches]</t>
  </si>
  <si>
    <t>Fit Equation (8 GeV) → double FwdEqn = *x;</t>
  </si>
  <si>
    <t>Fit Equation (8 GeV) → double RearEqn = -5.1696 + 0.0035008*x; [in inches]</t>
  </si>
  <si>
    <t>Fit Equation (8 GeV) → double RearEqn = *x; [in cm.]</t>
  </si>
  <si>
    <t>Fit Equation (8 GeV) → double RearEqn = *x;</t>
  </si>
  <si>
    <r>
      <t xml:space="preserve">Fit Equation (9.2 GeV) </t>
    </r>
    <r>
      <rPr>
        <sz val="11"/>
        <color theme="1"/>
        <rFont val="Calibri"/>
        <family val="2"/>
      </rPr>
      <t>→ double FwdEqn = -1.76905 + 0.00164721*x; [in cm.]</t>
    </r>
  </si>
  <si>
    <r>
      <t xml:space="preserve">Fit Equation (9.2 GeV) </t>
    </r>
    <r>
      <rPr>
        <sz val="11"/>
        <color theme="1"/>
        <rFont val="Calibri"/>
        <family val="2"/>
      </rPr>
      <t>→ double FwdEqn = *x;</t>
    </r>
  </si>
  <si>
    <t>Center of Forward Bundle Half Face</t>
  </si>
  <si>
    <t>Bundle Support</t>
  </si>
  <si>
    <t>X_fp [cm.]</t>
  </si>
  <si>
    <t>Y_fp [cm.]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</si>
</sst>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
    <numFmt numFmtId="167" formatCode="0.00000000"/>
    <numFmt numFmtId="168" formatCode="0.00000"/>
    <numFmt numFmtId="169" formatCode="0.000000"/>
    <numFmt numFmtId="170" formatCode="0.000000000"/>
    <numFmt numFmtId="171" formatCode="0.000000000000000"/>
  </numFmts>
  <fonts count="27" x14ac:knownFonts="1">
    <font>
      <sz val="11"/>
      <color theme="1"/>
      <name val="Calibri"/>
      <family val="2"/>
      <scheme val="minor"/>
    </font>
    <font>
      <sz val="10"/>
      <name val="Arial"/>
      <family val="2"/>
    </font>
    <font>
      <sz val="10"/>
      <color rgb="FF000000"/>
      <name val="Arial"/>
      <family val="2"/>
    </font>
    <font>
      <sz val="10"/>
      <color rgb="FF000000"/>
      <name val="Tahoma"/>
      <family val="2"/>
    </font>
    <font>
      <sz val="10"/>
      <color rgb="FF000000"/>
      <name val="Calibri"/>
      <family val="2"/>
    </font>
    <font>
      <sz val="10"/>
      <name val="Tahoma"/>
      <family val="2"/>
    </font>
    <font>
      <b/>
      <sz val="10"/>
      <name val="Arial"/>
      <family val="2"/>
    </font>
    <font>
      <sz val="8"/>
      <name val="Arial"/>
      <family val="2"/>
    </font>
    <font>
      <sz val="9"/>
      <color indexed="81"/>
      <name val="Tahoma"/>
      <family val="2"/>
    </font>
    <font>
      <sz val="11"/>
      <color theme="1"/>
      <name val="Calibri"/>
      <family val="2"/>
    </font>
    <font>
      <sz val="8"/>
      <color rgb="FF000000"/>
      <name val="Arial"/>
      <family val="2"/>
    </font>
    <font>
      <sz val="10"/>
      <color rgb="FF7030A0"/>
      <name val="Arial"/>
      <family val="2"/>
    </font>
    <font>
      <sz val="10"/>
      <color rgb="FF7030A0"/>
      <name val="Calibri"/>
      <family val="2"/>
    </font>
    <font>
      <sz val="11"/>
      <color rgb="FF7030A0"/>
      <name val="Calibri"/>
      <family val="2"/>
      <scheme val="minor"/>
    </font>
    <font>
      <sz val="10"/>
      <color rgb="FF7030A0"/>
      <name val="Tahoma"/>
      <family val="2"/>
    </font>
    <font>
      <i/>
      <sz val="10"/>
      <color rgb="FF000000"/>
      <name val="Arial"/>
      <family val="2"/>
    </font>
    <font>
      <sz val="11"/>
      <color rgb="FFFF0000"/>
      <name val="Calibri"/>
      <family val="2"/>
      <scheme val="minor"/>
    </font>
    <font>
      <b/>
      <sz val="11"/>
      <color theme="1"/>
      <name val="Calibri"/>
      <family val="2"/>
      <scheme val="minor"/>
    </font>
    <font>
      <sz val="11"/>
      <color theme="0"/>
      <name val="Calibri"/>
      <family val="2"/>
      <scheme val="minor"/>
    </font>
    <font>
      <sz val="11"/>
      <color rgb="FFFF0000"/>
      <name val="Calibri"/>
      <family val="2"/>
    </font>
    <font>
      <sz val="9.35"/>
      <color rgb="FFFF0000"/>
      <name val="Calibri"/>
      <family val="2"/>
    </font>
    <font>
      <b/>
      <i/>
      <sz val="11"/>
      <color theme="1"/>
      <name val="Calibri"/>
      <family val="2"/>
      <scheme val="minor"/>
    </font>
    <font>
      <b/>
      <sz val="11"/>
      <color theme="1"/>
      <name val="Calibri"/>
      <family val="2"/>
    </font>
    <font>
      <sz val="11"/>
      <color theme="1"/>
      <name val="Tahoma"/>
      <family val="2"/>
    </font>
    <font>
      <b/>
      <sz val="11"/>
      <color rgb="FF7030A0"/>
      <name val="Calibri"/>
      <family val="2"/>
      <scheme val="minor"/>
    </font>
    <font>
      <sz val="11"/>
      <name val="Calibri"/>
      <family val="2"/>
      <scheme val="minor"/>
    </font>
    <font>
      <sz val="11"/>
      <color rgb="FFFF0000"/>
      <name val="Tahoma"/>
      <family val="2"/>
    </font>
  </fonts>
  <fills count="23">
    <fill>
      <patternFill patternType="none"/>
    </fill>
    <fill>
      <patternFill patternType="gray125"/>
    </fill>
    <fill>
      <patternFill patternType="solid">
        <fgColor theme="2"/>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7" tint="0.3999450666829432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1"/>
        <bgColor indexed="64"/>
      </patternFill>
    </fill>
    <fill>
      <patternFill patternType="solid">
        <fgColor theme="7"/>
        <bgColor indexed="64"/>
      </patternFill>
    </fill>
    <fill>
      <patternFill patternType="solid">
        <fgColor theme="0" tint="-0.24994659260841701"/>
        <bgColor indexed="64"/>
      </patternFill>
    </fill>
    <fill>
      <patternFill patternType="solid">
        <fgColor theme="3" tint="0.599963377788628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6"/>
        <bgColor indexed="64"/>
      </patternFill>
    </fill>
    <fill>
      <patternFill patternType="solid">
        <fgColor theme="4" tint="0.79998168889431442"/>
        <bgColor indexed="64"/>
      </patternFill>
    </fill>
    <fill>
      <patternFill patternType="solid">
        <fgColor theme="5" tint="0.39994506668294322"/>
        <bgColor indexed="64"/>
      </patternFill>
    </fill>
    <fill>
      <patternFill patternType="solid">
        <fgColor theme="5" tint="0.39997558519241921"/>
        <bgColor indexed="64"/>
      </patternFill>
    </fill>
    <fill>
      <patternFill patternType="solid">
        <fgColor rgb="FFC00000"/>
        <bgColor indexed="64"/>
      </patternFill>
    </fill>
    <fill>
      <patternFill patternType="solid">
        <fgColor rgb="FFFFBDBD"/>
        <bgColor indexed="64"/>
      </patternFill>
    </fill>
    <fill>
      <patternFill patternType="solid">
        <fgColor rgb="FF00B0F0"/>
        <bgColor indexed="64"/>
      </patternFill>
    </fill>
    <fill>
      <patternFill patternType="solid">
        <fgColor theme="4"/>
        <bgColor indexed="64"/>
      </patternFill>
    </fill>
    <fill>
      <patternFill patternType="solid">
        <fgColor theme="7" tint="-0.24994659260841701"/>
        <bgColor indexed="64"/>
      </patternFill>
    </fill>
  </fills>
  <borders count="4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Dashed">
        <color indexed="64"/>
      </right>
      <top style="mediumDashed">
        <color indexed="64"/>
      </top>
      <bottom/>
      <diagonal/>
    </border>
    <border>
      <left style="mediumDashed">
        <color indexed="64"/>
      </left>
      <right style="mediumDashed">
        <color indexed="64"/>
      </right>
      <top style="mediumDashed">
        <color indexed="64"/>
      </top>
      <bottom/>
      <diagonal/>
    </border>
    <border>
      <left style="mediumDashed">
        <color indexed="64"/>
      </left>
      <right style="medium">
        <color indexed="64"/>
      </right>
      <top style="mediumDashed">
        <color indexed="64"/>
      </top>
      <bottom/>
      <diagonal/>
    </border>
    <border>
      <left style="medium">
        <color indexed="64"/>
      </left>
      <right/>
      <top style="mediumDashed">
        <color indexed="64"/>
      </top>
      <bottom/>
      <diagonal/>
    </border>
    <border>
      <left style="medium">
        <color indexed="64"/>
      </left>
      <right style="medium">
        <color indexed="64"/>
      </right>
      <top style="mediumDashed">
        <color indexed="64"/>
      </top>
      <bottom/>
      <diagonal/>
    </border>
    <border>
      <left style="medium">
        <color indexed="64"/>
      </left>
      <right style="mediumDashed">
        <color indexed="64"/>
      </right>
      <top/>
      <bottom style="mediumDashed">
        <color indexed="64"/>
      </bottom>
      <diagonal/>
    </border>
    <border>
      <left style="mediumDashed">
        <color indexed="64"/>
      </left>
      <right style="mediumDashed">
        <color indexed="64"/>
      </right>
      <top/>
      <bottom style="mediumDashed">
        <color indexed="64"/>
      </bottom>
      <diagonal/>
    </border>
    <border>
      <left style="mediumDashed">
        <color indexed="64"/>
      </left>
      <right style="medium">
        <color indexed="64"/>
      </right>
      <top/>
      <bottom style="mediumDashed">
        <color indexed="64"/>
      </bottom>
      <diagonal/>
    </border>
    <border>
      <left style="medium">
        <color indexed="64"/>
      </left>
      <right style="medium">
        <color indexed="64"/>
      </right>
      <top/>
      <bottom style="mediumDashed">
        <color indexed="64"/>
      </bottom>
      <diagonal/>
    </border>
    <border>
      <left style="medium">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right/>
      <top style="thin">
        <color indexed="64"/>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diagonal/>
    </border>
    <border>
      <left style="medium">
        <color auto="1"/>
      </left>
      <right style="medium">
        <color auto="1"/>
      </right>
      <top style="medium">
        <color auto="1"/>
      </top>
      <bottom style="medium">
        <color auto="1"/>
      </bottom>
      <diagonal/>
    </border>
    <border>
      <left style="thin">
        <color indexed="64"/>
      </left>
      <right/>
      <top style="medium">
        <color indexed="64"/>
      </top>
      <bottom style="thin">
        <color indexed="64"/>
      </bottom>
      <diagonal/>
    </border>
    <border>
      <left style="medium">
        <color indexed="64"/>
      </left>
      <right/>
      <top/>
      <bottom style="medium">
        <color auto="1"/>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style="medium">
        <color auto="1"/>
      </top>
      <bottom style="thin">
        <color indexed="64"/>
      </bottom>
      <diagonal/>
    </border>
    <border>
      <left/>
      <right/>
      <top style="thin">
        <color theme="1"/>
      </top>
      <bottom/>
      <diagonal/>
    </border>
  </borders>
  <cellStyleXfs count="1">
    <xf numFmtId="0" fontId="0" fillId="0" borderId="0"/>
  </cellStyleXfs>
  <cellXfs count="265">
    <xf numFmtId="0" fontId="0" fillId="0" borderId="0" xfId="0"/>
    <xf numFmtId="0" fontId="0" fillId="0" borderId="0" xfId="0" applyFont="1" applyAlignment="1">
      <alignment horizontal="center" vertical="center"/>
    </xf>
    <xf numFmtId="0" fontId="1" fillId="2" borderId="1" xfId="0" applyFont="1" applyFill="1" applyBorder="1" applyAlignment="1">
      <alignment horizontal="center" vertical="center" shrinkToFit="1"/>
    </xf>
    <xf numFmtId="0" fontId="2" fillId="2" borderId="1" xfId="0" applyFont="1" applyFill="1" applyBorder="1" applyAlignment="1">
      <alignment horizontal="center" vertical="center" shrinkToFit="1"/>
    </xf>
    <xf numFmtId="0" fontId="1" fillId="2" borderId="2"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0" fillId="0" borderId="0" xfId="0" applyAlignment="1">
      <alignment horizontal="center" vertical="center"/>
    </xf>
    <xf numFmtId="0" fontId="0" fillId="0" borderId="0" xfId="0" applyFont="1" applyAlignment="1"/>
    <xf numFmtId="0" fontId="0" fillId="0" borderId="0" xfId="0" applyFont="1" applyAlignment="1">
      <alignment horizontal="center"/>
    </xf>
    <xf numFmtId="0" fontId="2" fillId="5" borderId="0" xfId="0" applyFont="1" applyFill="1" applyAlignment="1">
      <alignment horizontal="center" vertical="center"/>
    </xf>
    <xf numFmtId="0" fontId="1" fillId="5" borderId="7" xfId="0" applyFont="1" applyFill="1" applyBorder="1" applyAlignment="1">
      <alignment horizontal="center" vertical="center" shrinkToFit="1"/>
    </xf>
    <xf numFmtId="0" fontId="1" fillId="5" borderId="8" xfId="0" applyFont="1" applyFill="1" applyBorder="1" applyAlignment="1">
      <alignment horizontal="center" vertical="center" shrinkToFit="1"/>
    </xf>
    <xf numFmtId="0" fontId="1" fillId="7" borderId="1" xfId="0" applyFont="1" applyFill="1" applyBorder="1" applyAlignment="1">
      <alignment horizontal="center" vertical="center" shrinkToFit="1"/>
    </xf>
    <xf numFmtId="0" fontId="5" fillId="7" borderId="1" xfId="0" applyFont="1" applyFill="1" applyBorder="1" applyAlignment="1">
      <alignment horizontal="center" vertical="center" shrinkToFit="1"/>
    </xf>
    <xf numFmtId="0" fontId="1" fillId="5" borderId="11" xfId="0" applyFont="1" applyFill="1" applyBorder="1" applyAlignment="1">
      <alignment horizontal="center" vertical="center" shrinkToFit="1"/>
    </xf>
    <xf numFmtId="0" fontId="1" fillId="3" borderId="1" xfId="0" applyFont="1" applyFill="1" applyBorder="1" applyAlignment="1">
      <alignment horizontal="center" vertical="center" shrinkToFit="1"/>
    </xf>
    <xf numFmtId="0" fontId="1" fillId="5" borderId="12" xfId="0" applyFont="1" applyFill="1" applyBorder="1" applyAlignment="1">
      <alignment horizontal="center" vertical="center" shrinkToFit="1"/>
    </xf>
    <xf numFmtId="0" fontId="1" fillId="5" borderId="13" xfId="0" applyFont="1" applyFill="1" applyBorder="1" applyAlignment="1">
      <alignment horizontal="center" vertical="center" shrinkToFit="1"/>
    </xf>
    <xf numFmtId="0" fontId="1" fillId="7" borderId="2" xfId="0" applyFont="1" applyFill="1" applyBorder="1" applyAlignment="1">
      <alignment horizontal="center" vertical="center" shrinkToFit="1"/>
    </xf>
    <xf numFmtId="0" fontId="1" fillId="5" borderId="15" xfId="0" applyFont="1" applyFill="1" applyBorder="1" applyAlignment="1">
      <alignment horizontal="center" vertical="center" shrinkToFit="1"/>
    </xf>
    <xf numFmtId="0" fontId="1" fillId="3" borderId="2" xfId="0" applyFont="1" applyFill="1" applyBorder="1" applyAlignment="1">
      <alignment horizontal="center" vertical="center" shrinkToFi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0" xfId="0" applyAlignment="1">
      <alignment horizontal="right" vertical="center" shrinkToFit="1"/>
    </xf>
    <xf numFmtId="165" fontId="0" fillId="0" borderId="0" xfId="0" applyNumberFormat="1" applyFont="1" applyFill="1" applyBorder="1" applyAlignment="1">
      <alignment horizontal="center" vertical="center"/>
    </xf>
    <xf numFmtId="0" fontId="2" fillId="0" borderId="0" xfId="0" quotePrefix="1" applyFont="1" applyFill="1" applyBorder="1" applyAlignment="1">
      <alignment horizontal="center" vertical="center" shrinkToFit="1"/>
    </xf>
    <xf numFmtId="0" fontId="2" fillId="0" borderId="0" xfId="0" quotePrefix="1" applyFont="1" applyAlignment="1">
      <alignment vertical="center"/>
    </xf>
    <xf numFmtId="165" fontId="2"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8" borderId="0" xfId="0" applyFill="1" applyAlignment="1">
      <alignment horizontal="center" vertical="center"/>
    </xf>
    <xf numFmtId="0" fontId="0" fillId="9" borderId="0" xfId="0" applyFill="1" applyAlignment="1">
      <alignment horizontal="right" vertical="center" shrinkToFit="1"/>
    </xf>
    <xf numFmtId="165" fontId="2" fillId="0" borderId="0" xfId="0" quotePrefix="1" applyNumberFormat="1" applyFont="1" applyFill="1" applyBorder="1" applyAlignment="1">
      <alignment horizontal="center" vertical="center" shrinkToFit="1"/>
    </xf>
    <xf numFmtId="165" fontId="2" fillId="0" borderId="0" xfId="0" quotePrefix="1"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165" fontId="2" fillId="11" borderId="0" xfId="0" quotePrefix="1" applyNumberFormat="1" applyFont="1" applyFill="1" applyBorder="1" applyAlignment="1">
      <alignment horizontal="center" vertical="center" shrinkToFit="1"/>
    </xf>
    <xf numFmtId="165" fontId="0" fillId="0" borderId="20" xfId="0" applyNumberFormat="1" applyFont="1" applyFill="1" applyBorder="1" applyAlignment="1">
      <alignment horizontal="center" vertical="center"/>
    </xf>
    <xf numFmtId="165" fontId="0" fillId="0" borderId="21" xfId="0" applyNumberFormat="1" applyFont="1" applyFill="1" applyBorder="1" applyAlignment="1">
      <alignment horizontal="center" vertical="center"/>
    </xf>
    <xf numFmtId="0" fontId="1" fillId="7" borderId="2" xfId="0" quotePrefix="1" applyFont="1" applyFill="1" applyBorder="1" applyAlignment="1">
      <alignment horizontal="center" vertical="center" shrinkToFit="1"/>
    </xf>
    <xf numFmtId="0" fontId="5" fillId="7" borderId="1" xfId="0" quotePrefix="1" applyFont="1" applyFill="1" applyBorder="1" applyAlignment="1">
      <alignment horizontal="center" vertical="center" shrinkToFit="1"/>
    </xf>
    <xf numFmtId="0" fontId="1" fillId="7" borderId="1" xfId="0" quotePrefix="1" applyFont="1" applyFill="1" applyBorder="1" applyAlignment="1">
      <alignment horizontal="center" vertical="center" shrinkToFit="1"/>
    </xf>
    <xf numFmtId="0" fontId="1" fillId="6" borderId="10" xfId="0" quotePrefix="1" applyFont="1" applyFill="1" applyBorder="1" applyAlignment="1">
      <alignment horizontal="center" vertical="center" shrinkToFit="1"/>
    </xf>
    <xf numFmtId="0" fontId="1" fillId="6" borderId="12" xfId="0" quotePrefix="1" applyFont="1" applyFill="1" applyBorder="1" applyAlignment="1">
      <alignment horizontal="center" vertical="center" shrinkToFit="1"/>
    </xf>
    <xf numFmtId="0" fontId="1" fillId="5" borderId="7" xfId="0" quotePrefix="1" applyFont="1" applyFill="1" applyBorder="1" applyAlignment="1">
      <alignment horizontal="center" vertical="center" shrinkToFit="1"/>
    </xf>
    <xf numFmtId="0" fontId="1" fillId="5" borderId="12" xfId="0" quotePrefix="1" applyFont="1" applyFill="1" applyBorder="1" applyAlignment="1">
      <alignment horizontal="center" vertical="center" shrinkToFit="1"/>
    </xf>
    <xf numFmtId="0" fontId="1" fillId="2" borderId="1" xfId="0" quotePrefix="1" applyFont="1" applyFill="1" applyBorder="1" applyAlignment="1">
      <alignment horizontal="center" vertical="center" shrinkToFit="1"/>
    </xf>
    <xf numFmtId="0" fontId="1" fillId="2" borderId="2" xfId="0" quotePrefix="1" applyFont="1" applyFill="1" applyBorder="1" applyAlignment="1">
      <alignment horizontal="center" vertical="center" shrinkToFit="1"/>
    </xf>
    <xf numFmtId="0" fontId="1" fillId="5" borderId="14" xfId="0" quotePrefix="1" applyFont="1" applyFill="1" applyBorder="1" applyAlignment="1">
      <alignment horizontal="center" vertical="center" shrinkToFit="1"/>
    </xf>
    <xf numFmtId="0" fontId="1" fillId="5" borderId="9" xfId="0" quotePrefix="1" applyFont="1" applyFill="1" applyBorder="1" applyAlignment="1">
      <alignment horizontal="center" vertical="center" shrinkToFit="1"/>
    </xf>
    <xf numFmtId="0" fontId="1" fillId="5" borderId="8" xfId="0" quotePrefix="1" applyFont="1" applyFill="1" applyBorder="1" applyAlignment="1">
      <alignment horizontal="center" vertical="center" shrinkToFit="1"/>
    </xf>
    <xf numFmtId="0" fontId="1" fillId="5" borderId="13" xfId="0" quotePrefix="1" applyFont="1" applyFill="1" applyBorder="1" applyAlignment="1">
      <alignment horizontal="center" vertical="center" shrinkToFit="1"/>
    </xf>
    <xf numFmtId="0" fontId="0" fillId="12" borderId="22" xfId="0" applyFont="1" applyFill="1" applyBorder="1" applyAlignment="1">
      <alignment horizontal="center"/>
    </xf>
    <xf numFmtId="167" fontId="0" fillId="0" borderId="0" xfId="0" applyNumberFormat="1" applyFont="1" applyFill="1" applyBorder="1" applyAlignment="1">
      <alignment horizontal="center" vertical="center"/>
    </xf>
    <xf numFmtId="0" fontId="2" fillId="5" borderId="0" xfId="0" quotePrefix="1" applyFont="1" applyFill="1" applyAlignment="1">
      <alignment horizontal="center" vertical="center"/>
    </xf>
    <xf numFmtId="0" fontId="1" fillId="5" borderId="11" xfId="0" quotePrefix="1" applyFont="1" applyFill="1" applyBorder="1" applyAlignment="1">
      <alignment horizontal="center" vertical="center" shrinkToFit="1"/>
    </xf>
    <xf numFmtId="0" fontId="1" fillId="5" borderId="15" xfId="0" quotePrefix="1" applyFont="1" applyFill="1" applyBorder="1" applyAlignment="1">
      <alignment horizontal="center" vertical="center" shrinkToFit="1"/>
    </xf>
    <xf numFmtId="0" fontId="1" fillId="6" borderId="16" xfId="0" quotePrefix="1" applyFont="1" applyFill="1" applyBorder="1" applyAlignment="1">
      <alignment horizontal="center" vertical="center" shrinkToFit="1"/>
    </xf>
    <xf numFmtId="0" fontId="0" fillId="0" borderId="0" xfId="0" quotePrefix="1" applyAlignment="1">
      <alignment horizontal="center" vertical="center"/>
    </xf>
    <xf numFmtId="0" fontId="11" fillId="2" borderId="0" xfId="0" quotePrefix="1" applyFont="1" applyFill="1" applyBorder="1" applyAlignment="1">
      <alignment horizontal="center" vertical="center" shrinkToFit="1"/>
    </xf>
    <xf numFmtId="165" fontId="11" fillId="2" borderId="0" xfId="0" quotePrefix="1" applyNumberFormat="1" applyFont="1" applyFill="1" applyBorder="1" applyAlignment="1">
      <alignment horizontal="center" vertical="center" shrinkToFit="1"/>
    </xf>
    <xf numFmtId="0" fontId="2" fillId="5" borderId="0" xfId="0" quotePrefix="1" applyFont="1" applyFill="1" applyAlignment="1">
      <alignment horizontal="center" vertical="center" shrinkToFit="1"/>
    </xf>
    <xf numFmtId="0" fontId="0" fillId="9" borderId="1" xfId="0" quotePrefix="1" applyFill="1" applyBorder="1" applyAlignment="1">
      <alignment horizontal="center" vertical="center" shrinkToFit="1"/>
    </xf>
    <xf numFmtId="0" fontId="0" fillId="9" borderId="23" xfId="0" applyFill="1" applyBorder="1" applyAlignment="1">
      <alignment horizontal="center" vertical="center" shrinkToFit="1"/>
    </xf>
    <xf numFmtId="0" fontId="5" fillId="9" borderId="2" xfId="0" quotePrefix="1" applyFont="1" applyFill="1" applyBorder="1" applyAlignment="1">
      <alignment horizontal="center" vertical="center" shrinkToFit="1"/>
    </xf>
    <xf numFmtId="165" fontId="0" fillId="0" borderId="0" xfId="0" applyNumberFormat="1" applyAlignment="1">
      <alignment horizontal="center" vertical="center"/>
    </xf>
    <xf numFmtId="0" fontId="0" fillId="2" borderId="24" xfId="0" applyFont="1" applyFill="1" applyBorder="1" applyAlignment="1">
      <alignment horizontal="center"/>
    </xf>
    <xf numFmtId="0" fontId="19" fillId="13" borderId="33" xfId="0" quotePrefix="1" applyFont="1" applyFill="1" applyBorder="1" applyAlignment="1">
      <alignment horizontal="left" vertical="center"/>
    </xf>
    <xf numFmtId="0" fontId="0" fillId="0" borderId="17" xfId="0" applyBorder="1" applyAlignment="1">
      <alignment horizontal="center" vertical="center"/>
    </xf>
    <xf numFmtId="165" fontId="0" fillId="0" borderId="17" xfId="0" applyNumberFormat="1" applyBorder="1" applyAlignment="1">
      <alignment horizontal="center" vertical="center"/>
    </xf>
    <xf numFmtId="0" fontId="0" fillId="0" borderId="18" xfId="0" applyBorder="1" applyAlignment="1">
      <alignment horizontal="center" vertical="center"/>
    </xf>
    <xf numFmtId="165" fontId="0" fillId="0" borderId="18" xfId="0" applyNumberFormat="1"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7" borderId="35" xfId="0" applyFill="1" applyBorder="1" applyAlignment="1">
      <alignment horizontal="center" vertical="center"/>
    </xf>
    <xf numFmtId="0" fontId="0" fillId="7" borderId="19" xfId="0" applyFill="1" applyBorder="1" applyAlignment="1">
      <alignment horizontal="center" vertical="center"/>
    </xf>
    <xf numFmtId="0" fontId="0" fillId="0" borderId="39" xfId="0" applyBorder="1" applyAlignment="1">
      <alignment horizontal="center" vertical="center"/>
    </xf>
    <xf numFmtId="0" fontId="0" fillId="15" borderId="17" xfId="0" applyFill="1" applyBorder="1" applyAlignment="1">
      <alignment horizontal="center" vertical="center"/>
    </xf>
    <xf numFmtId="165" fontId="0" fillId="15" borderId="18" xfId="0" applyNumberFormat="1" applyFill="1" applyBorder="1" applyAlignment="1">
      <alignment horizontal="center" vertical="center"/>
    </xf>
    <xf numFmtId="0" fontId="0" fillId="15" borderId="18" xfId="0" applyFill="1" applyBorder="1" applyAlignment="1">
      <alignment horizontal="center" vertical="center"/>
    </xf>
    <xf numFmtId="0" fontId="2" fillId="2" borderId="24" xfId="0" quotePrefix="1" applyFont="1" applyFill="1" applyBorder="1" applyAlignment="1">
      <alignment horizontal="center" vertical="center" shrinkToFit="1"/>
    </xf>
    <xf numFmtId="0" fontId="15" fillId="12" borderId="24" xfId="0" quotePrefix="1" applyFont="1" applyFill="1" applyBorder="1" applyAlignment="1">
      <alignment horizontal="center"/>
    </xf>
    <xf numFmtId="164" fontId="0" fillId="9" borderId="22" xfId="0" applyNumberFormat="1" applyFont="1" applyFill="1" applyBorder="1" applyAlignment="1">
      <alignment horizontal="center" vertical="center"/>
    </xf>
    <xf numFmtId="165" fontId="0" fillId="0" borderId="22" xfId="0" applyNumberFormat="1" applyFont="1" applyFill="1" applyBorder="1" applyAlignment="1">
      <alignment horizontal="center" vertical="center"/>
    </xf>
    <xf numFmtId="166" fontId="0" fillId="0" borderId="22" xfId="0" applyNumberFormat="1" applyFont="1" applyFill="1" applyBorder="1" applyAlignment="1">
      <alignment horizontal="center" vertical="center"/>
    </xf>
    <xf numFmtId="164" fontId="0" fillId="0" borderId="22" xfId="0" applyNumberFormat="1" applyFont="1" applyFill="1" applyBorder="1" applyAlignment="1">
      <alignment horizontal="center" vertical="center"/>
    </xf>
    <xf numFmtId="0" fontId="0" fillId="0" borderId="22" xfId="0" applyFont="1" applyFill="1" applyBorder="1" applyAlignment="1">
      <alignment horizontal="center" vertical="center"/>
    </xf>
    <xf numFmtId="2" fontId="0" fillId="0" borderId="22" xfId="0" applyNumberFormat="1" applyFont="1" applyFill="1" applyBorder="1" applyAlignment="1">
      <alignment horizontal="center" vertical="center"/>
    </xf>
    <xf numFmtId="165" fontId="0" fillId="0" borderId="22" xfId="0" applyNumberFormat="1" applyFont="1" applyFill="1" applyBorder="1" applyAlignment="1">
      <alignment horizontal="center"/>
    </xf>
    <xf numFmtId="168" fontId="0" fillId="0" borderId="22" xfId="0" applyNumberFormat="1" applyFont="1" applyBorder="1" applyAlignment="1">
      <alignment horizontal="center"/>
    </xf>
    <xf numFmtId="0" fontId="2" fillId="0" borderId="22" xfId="0" applyFont="1" applyBorder="1" applyAlignment="1">
      <alignment horizontal="center"/>
    </xf>
    <xf numFmtId="165" fontId="2" fillId="0" borderId="22" xfId="0" applyNumberFormat="1" applyFont="1" applyFill="1" applyBorder="1" applyAlignment="1">
      <alignment horizontal="center" vertical="center"/>
    </xf>
    <xf numFmtId="167" fontId="0" fillId="0" borderId="22" xfId="0" applyNumberFormat="1" applyFont="1" applyFill="1" applyBorder="1" applyAlignment="1">
      <alignment horizontal="center" vertical="center"/>
    </xf>
    <xf numFmtId="165" fontId="0" fillId="13" borderId="22" xfId="0" applyNumberFormat="1" applyFont="1" applyFill="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shrinkToFit="1"/>
    </xf>
    <xf numFmtId="0" fontId="0" fillId="0" borderId="24" xfId="0" applyBorder="1" applyAlignment="1">
      <alignment horizontal="center" vertical="center"/>
    </xf>
    <xf numFmtId="0" fontId="0" fillId="0" borderId="0" xfId="0" applyBorder="1"/>
    <xf numFmtId="0" fontId="0" fillId="0" borderId="24" xfId="0" applyBorder="1"/>
    <xf numFmtId="0" fontId="17" fillId="0" borderId="0" xfId="0" quotePrefix="1" applyFont="1" applyBorder="1" applyAlignment="1">
      <alignment vertical="center"/>
    </xf>
    <xf numFmtId="0" fontId="0" fillId="14" borderId="34" xfId="0" quotePrefix="1" applyFill="1" applyBorder="1" applyAlignment="1">
      <alignment horizontal="center" vertical="center"/>
    </xf>
    <xf numFmtId="0" fontId="0" fillId="14" borderId="34" xfId="0" quotePrefix="1" applyFill="1" applyBorder="1" applyAlignment="1">
      <alignment horizontal="center" vertical="center" shrinkToFit="1"/>
    </xf>
    <xf numFmtId="0" fontId="18" fillId="18" borderId="1" xfId="0" quotePrefix="1" applyFont="1" applyFill="1" applyBorder="1" applyAlignment="1">
      <alignment horizontal="center" vertical="center" shrinkToFit="1"/>
    </xf>
    <xf numFmtId="0" fontId="18" fillId="18" borderId="2" xfId="0" quotePrefix="1" applyFont="1" applyFill="1" applyBorder="1" applyAlignment="1">
      <alignment horizontal="center" vertical="center"/>
    </xf>
    <xf numFmtId="0" fontId="0" fillId="17" borderId="17" xfId="0" applyFill="1" applyBorder="1" applyAlignment="1">
      <alignment horizontal="center" vertical="center"/>
    </xf>
    <xf numFmtId="165" fontId="0" fillId="19" borderId="17" xfId="0" applyNumberFormat="1" applyFill="1" applyBorder="1" applyAlignment="1">
      <alignment horizontal="center" vertical="center"/>
    </xf>
    <xf numFmtId="165" fontId="0" fillId="17" borderId="18" xfId="0" applyNumberFormat="1" applyFill="1" applyBorder="1" applyAlignment="1">
      <alignment horizontal="center" vertical="center"/>
    </xf>
    <xf numFmtId="0" fontId="0" fillId="17" borderId="18" xfId="0" applyFill="1" applyBorder="1" applyAlignment="1">
      <alignment horizontal="center" vertical="center"/>
    </xf>
    <xf numFmtId="165" fontId="0" fillId="19" borderId="18" xfId="0" applyNumberFormat="1" applyFill="1" applyBorder="1" applyAlignment="1">
      <alignment horizontal="center" vertical="center"/>
    </xf>
    <xf numFmtId="165" fontId="0" fillId="16" borderId="18" xfId="0" applyNumberFormat="1" applyFill="1" applyBorder="1" applyAlignment="1">
      <alignment horizontal="center" vertical="center"/>
    </xf>
    <xf numFmtId="165" fontId="0" fillId="15" borderId="17" xfId="0" applyNumberFormat="1" applyFill="1" applyBorder="1" applyAlignment="1">
      <alignment horizontal="center" vertical="center"/>
    </xf>
    <xf numFmtId="165" fontId="0" fillId="17" borderId="17" xfId="0" applyNumberFormat="1" applyFill="1" applyBorder="1" applyAlignment="1">
      <alignment horizontal="center" vertical="center"/>
    </xf>
    <xf numFmtId="165" fontId="0" fillId="7" borderId="17" xfId="0" applyNumberFormat="1" applyFill="1" applyBorder="1" applyAlignment="1">
      <alignment horizontal="center" vertical="center"/>
    </xf>
    <xf numFmtId="165" fontId="0" fillId="7" borderId="18" xfId="0" applyNumberFormat="1" applyFill="1" applyBorder="1" applyAlignment="1">
      <alignment horizontal="center" vertical="center"/>
    </xf>
    <xf numFmtId="0" fontId="18" fillId="0" borderId="0" xfId="0" quotePrefix="1" applyFont="1" applyFill="1" applyBorder="1" applyAlignment="1">
      <alignment horizontal="center" vertical="center" shrinkToFit="1"/>
    </xf>
    <xf numFmtId="0" fontId="18" fillId="0" borderId="0" xfId="0" quotePrefix="1" applyFont="1" applyFill="1" applyBorder="1" applyAlignment="1">
      <alignment horizontal="center" vertical="center"/>
    </xf>
    <xf numFmtId="170" fontId="0" fillId="0" borderId="0" xfId="0" applyNumberFormat="1" applyFill="1" applyBorder="1" applyAlignment="1">
      <alignment horizontal="center" vertical="center"/>
    </xf>
    <xf numFmtId="165" fontId="0" fillId="0" borderId="0" xfId="0" applyNumberFormat="1" applyFill="1" applyBorder="1" applyAlignment="1">
      <alignment horizontal="center" vertical="center"/>
    </xf>
    <xf numFmtId="168" fontId="0" fillId="0" borderId="17" xfId="0" applyNumberFormat="1" applyBorder="1" applyAlignment="1">
      <alignment horizontal="center" vertical="center"/>
    </xf>
    <xf numFmtId="168" fontId="0" fillId="0" borderId="18" xfId="0" applyNumberFormat="1" applyBorder="1" applyAlignment="1">
      <alignment horizontal="center" vertical="center"/>
    </xf>
    <xf numFmtId="0" fontId="0" fillId="0" borderId="0" xfId="0" quotePrefix="1" applyAlignment="1">
      <alignment horizontal="left" vertical="center"/>
    </xf>
    <xf numFmtId="0" fontId="17" fillId="0" borderId="3" xfId="0" quotePrefix="1" applyFont="1" applyBorder="1" applyAlignment="1">
      <alignment horizontal="right" vertical="center"/>
    </xf>
    <xf numFmtId="0" fontId="0" fillId="0" borderId="5" xfId="0" quotePrefix="1" applyFont="1" applyBorder="1" applyAlignment="1">
      <alignment vertical="center"/>
    </xf>
    <xf numFmtId="0" fontId="0" fillId="0" borderId="0" xfId="0" applyFill="1" applyBorder="1" applyAlignment="1">
      <alignment horizontal="center" vertical="center"/>
    </xf>
    <xf numFmtId="0" fontId="17" fillId="0" borderId="0" xfId="0" quotePrefix="1" applyFont="1" applyFill="1" applyBorder="1" applyAlignment="1">
      <alignment vertical="center"/>
    </xf>
    <xf numFmtId="0" fontId="17" fillId="0" borderId="0" xfId="0" quotePrefix="1" applyFont="1" applyFill="1" applyBorder="1" applyAlignment="1">
      <alignment horizontal="right" vertical="center"/>
    </xf>
    <xf numFmtId="0" fontId="0" fillId="0" borderId="0" xfId="0" quotePrefix="1" applyFill="1" applyBorder="1" applyAlignment="1">
      <alignment vertical="center"/>
    </xf>
    <xf numFmtId="169" fontId="0" fillId="0" borderId="4" xfId="0" quotePrefix="1" applyNumberFormat="1" applyFont="1" applyBorder="1" applyAlignment="1">
      <alignment horizontal="center" vertical="center"/>
    </xf>
    <xf numFmtId="168" fontId="0" fillId="0" borderId="4" xfId="0" quotePrefix="1" applyNumberFormat="1" applyFont="1" applyBorder="1" applyAlignment="1">
      <alignment horizontal="center" vertical="center"/>
    </xf>
    <xf numFmtId="165" fontId="0" fillId="0" borderId="4" xfId="0" quotePrefix="1" applyNumberFormat="1" applyFont="1" applyBorder="1" applyAlignment="1">
      <alignment horizontal="center" vertical="center"/>
    </xf>
    <xf numFmtId="0" fontId="0" fillId="0" borderId="0" xfId="0" quotePrefix="1" applyAlignment="1">
      <alignment vertical="center"/>
    </xf>
    <xf numFmtId="0" fontId="0" fillId="0" borderId="0" xfId="0" applyAlignment="1">
      <alignment vertical="center"/>
    </xf>
    <xf numFmtId="169" fontId="0" fillId="0" borderId="0" xfId="0" applyNumberFormat="1" applyAlignment="1">
      <alignment horizontal="center" vertical="center"/>
    </xf>
    <xf numFmtId="168" fontId="0" fillId="0" borderId="0" xfId="0" applyNumberFormat="1" applyAlignment="1">
      <alignment horizontal="center" vertical="center"/>
    </xf>
    <xf numFmtId="0" fontId="0" fillId="2" borderId="1" xfId="0" quotePrefix="1" applyFill="1" applyBorder="1" applyAlignment="1">
      <alignment horizontal="center" vertical="center"/>
    </xf>
    <xf numFmtId="0" fontId="0" fillId="2" borderId="2" xfId="0" quotePrefix="1" applyFill="1" applyBorder="1" applyAlignment="1">
      <alignment horizontal="center" vertical="center" shrinkToFit="1"/>
    </xf>
    <xf numFmtId="169" fontId="0" fillId="0" borderId="22" xfId="0" applyNumberFormat="1" applyFont="1" applyFill="1" applyBorder="1" applyAlignment="1">
      <alignment horizontal="center" vertical="center"/>
    </xf>
    <xf numFmtId="167" fontId="0" fillId="0" borderId="22" xfId="0" applyNumberFormat="1" applyFont="1" applyBorder="1" applyAlignment="1">
      <alignment horizontal="center"/>
    </xf>
    <xf numFmtId="169" fontId="0" fillId="7" borderId="17" xfId="0" applyNumberFormat="1" applyFill="1" applyBorder="1" applyAlignment="1">
      <alignment horizontal="center" vertical="center"/>
    </xf>
    <xf numFmtId="169" fontId="0" fillId="7" borderId="18" xfId="0" applyNumberFormat="1" applyFill="1" applyBorder="1" applyAlignment="1">
      <alignment horizontal="center" vertical="center"/>
    </xf>
    <xf numFmtId="169" fontId="0" fillId="0" borderId="17" xfId="0" applyNumberFormat="1" applyBorder="1" applyAlignment="1">
      <alignment horizontal="center" vertical="center"/>
    </xf>
    <xf numFmtId="169" fontId="0" fillId="0" borderId="18" xfId="0" applyNumberFormat="1" applyBorder="1" applyAlignment="1">
      <alignment horizontal="center" vertical="center"/>
    </xf>
    <xf numFmtId="171" fontId="0" fillId="0" borderId="0" xfId="0" applyNumberFormat="1" applyAlignment="1">
      <alignment horizontal="center" vertical="center"/>
    </xf>
    <xf numFmtId="0" fontId="0" fillId="0" borderId="0" xfId="0" applyFill="1" applyAlignment="1">
      <alignment horizontal="center" vertical="center"/>
    </xf>
    <xf numFmtId="0" fontId="19" fillId="0" borderId="0" xfId="0" quotePrefix="1" applyFont="1" applyFill="1" applyBorder="1" applyAlignment="1">
      <alignment horizontal="left" vertical="center"/>
    </xf>
    <xf numFmtId="0" fontId="16" fillId="0" borderId="0" xfId="0" quotePrefix="1" applyFont="1" applyFill="1" applyBorder="1" applyAlignment="1">
      <alignment horizontal="left" vertical="top"/>
    </xf>
    <xf numFmtId="0" fontId="2" fillId="2" borderId="43" xfId="0" quotePrefix="1" applyFont="1" applyFill="1" applyBorder="1" applyAlignment="1">
      <alignment horizontal="center" vertical="center" shrinkToFit="1"/>
    </xf>
    <xf numFmtId="0" fontId="15" fillId="12" borderId="43" xfId="0" quotePrefix="1" applyFont="1" applyFill="1" applyBorder="1" applyAlignment="1">
      <alignment horizontal="center"/>
    </xf>
    <xf numFmtId="0" fontId="0" fillId="2" borderId="22" xfId="0" applyFont="1" applyFill="1" applyBorder="1" applyAlignment="1">
      <alignment horizont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0" fontId="0" fillId="2" borderId="45" xfId="0" applyFill="1" applyBorder="1" applyAlignment="1">
      <alignment horizontal="center" vertical="center"/>
    </xf>
    <xf numFmtId="0" fontId="0" fillId="2" borderId="21" xfId="0" applyFill="1" applyBorder="1" applyAlignment="1">
      <alignment horizontal="center" vertical="center"/>
    </xf>
    <xf numFmtId="0" fontId="18" fillId="0" borderId="44" xfId="0" quotePrefix="1" applyFont="1" applyFill="1" applyBorder="1" applyAlignment="1">
      <alignment horizontal="center" vertical="center" shrinkToFit="1"/>
    </xf>
    <xf numFmtId="0" fontId="18" fillId="0" borderId="44" xfId="0" quotePrefix="1" applyFont="1" applyFill="1" applyBorder="1" applyAlignment="1">
      <alignment horizontal="center" vertical="center"/>
    </xf>
    <xf numFmtId="0" fontId="24" fillId="0" borderId="0" xfId="0" quotePrefix="1" applyFont="1" applyAlignment="1">
      <alignment horizontal="center" vertical="center" shrinkToFit="1"/>
    </xf>
    <xf numFmtId="0" fontId="16" fillId="0" borderId="0" xfId="0" applyFont="1" applyFill="1" applyBorder="1" applyAlignment="1">
      <alignment horizontal="center" vertical="center"/>
    </xf>
    <xf numFmtId="0" fontId="16" fillId="13" borderId="0" xfId="0" quotePrefix="1" applyFont="1" applyFill="1" applyBorder="1" applyAlignment="1">
      <alignment horizontal="lef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7" borderId="17" xfId="0" applyFill="1" applyBorder="1" applyAlignment="1">
      <alignment horizontal="center" vertical="center"/>
    </xf>
    <xf numFmtId="0" fontId="0" fillId="7" borderId="18" xfId="0" applyFill="1" applyBorder="1" applyAlignment="1">
      <alignment horizontal="center" vertical="center"/>
    </xf>
    <xf numFmtId="0" fontId="16" fillId="0" borderId="0" xfId="0" quotePrefix="1" applyFont="1" applyFill="1" applyBorder="1" applyAlignment="1">
      <alignment vertical="top" wrapText="1"/>
    </xf>
    <xf numFmtId="0" fontId="19" fillId="0" borderId="46" xfId="0" quotePrefix="1" applyFont="1" applyFill="1" applyBorder="1" applyAlignment="1">
      <alignment horizontal="left" vertical="center"/>
    </xf>
    <xf numFmtId="0" fontId="25" fillId="0" borderId="0" xfId="0" quotePrefix="1" applyFont="1" applyFill="1" applyBorder="1" applyAlignment="1">
      <alignment horizontal="center" vertical="center" shrinkToFit="1"/>
    </xf>
    <xf numFmtId="0" fontId="25" fillId="0" borderId="0" xfId="0" quotePrefix="1" applyFont="1" applyFill="1" applyBorder="1" applyAlignment="1">
      <alignment horizontal="center" vertical="center"/>
    </xf>
    <xf numFmtId="165" fontId="25" fillId="0" borderId="0" xfId="0" applyNumberFormat="1" applyFont="1" applyFill="1" applyBorder="1" applyAlignment="1">
      <alignment horizontal="center" vertical="center"/>
    </xf>
    <xf numFmtId="0" fontId="25" fillId="0" borderId="0" xfId="0" applyFont="1" applyFill="1" applyAlignment="1">
      <alignment horizontal="center" vertical="center"/>
    </xf>
    <xf numFmtId="0" fontId="25" fillId="0" borderId="0" xfId="0" applyFont="1" applyFill="1" applyBorder="1" applyAlignment="1">
      <alignment horizontal="center" vertical="center"/>
    </xf>
    <xf numFmtId="0" fontId="25" fillId="0" borderId="0" xfId="0" quotePrefix="1" applyFont="1" applyFill="1" applyBorder="1" applyAlignment="1">
      <alignment horizontal="right" vertical="center" shrinkToFit="1"/>
    </xf>
    <xf numFmtId="0" fontId="25" fillId="0" borderId="0" xfId="0" quotePrefix="1" applyFont="1" applyFill="1" applyBorder="1" applyAlignment="1">
      <alignment horizontal="right" vertical="center"/>
    </xf>
    <xf numFmtId="165" fontId="0" fillId="2" borderId="17" xfId="0" applyNumberFormat="1" applyFill="1" applyBorder="1" applyAlignment="1">
      <alignment horizontal="center" vertical="center"/>
    </xf>
    <xf numFmtId="165" fontId="0" fillId="2" borderId="18" xfId="0" applyNumberFormat="1" applyFill="1" applyBorder="1" applyAlignment="1">
      <alignment horizontal="center" vertical="center"/>
    </xf>
    <xf numFmtId="0" fontId="0" fillId="0" borderId="0" xfId="0" quotePrefix="1" applyFill="1" applyBorder="1" applyAlignment="1">
      <alignment horizontal="center" vertical="center" shrinkToFit="1"/>
    </xf>
    <xf numFmtId="0" fontId="0" fillId="0" borderId="0" xfId="0" applyFill="1" applyBorder="1"/>
    <xf numFmtId="0" fontId="0" fillId="0" borderId="0" xfId="0" applyFill="1" applyBorder="1" applyAlignment="1">
      <alignment horizontal="center" vertical="center" shrinkToFit="1"/>
    </xf>
    <xf numFmtId="0" fontId="5" fillId="0" borderId="0" xfId="0" quotePrefix="1" applyFont="1" applyFill="1" applyBorder="1" applyAlignment="1">
      <alignment horizontal="center" vertical="center" shrinkToFit="1"/>
    </xf>
    <xf numFmtId="0" fontId="2" fillId="0" borderId="0" xfId="0" quotePrefix="1" applyFont="1" applyFill="1" applyBorder="1" applyAlignment="1">
      <alignment vertical="center"/>
    </xf>
    <xf numFmtId="0" fontId="0" fillId="20" borderId="0" xfId="0" applyFont="1" applyFill="1" applyAlignment="1">
      <alignment horizontal="center" vertical="center"/>
    </xf>
    <xf numFmtId="0" fontId="0" fillId="20" borderId="0" xfId="0" applyFont="1" applyFill="1" applyAlignment="1">
      <alignment horizontal="center"/>
    </xf>
    <xf numFmtId="0" fontId="16" fillId="13" borderId="0" xfId="0" applyFont="1" applyFill="1" applyAlignment="1">
      <alignment horizontal="right" vertical="center" shrinkToFit="1"/>
    </xf>
    <xf numFmtId="0" fontId="0" fillId="20" borderId="0" xfId="0" applyFill="1" applyAlignment="1">
      <alignment horizontal="center" vertical="center"/>
    </xf>
    <xf numFmtId="0" fontId="0" fillId="14" borderId="34" xfId="0" applyFill="1" applyBorder="1" applyAlignment="1">
      <alignment horizontal="center" vertical="center"/>
    </xf>
    <xf numFmtId="0" fontId="0" fillId="0" borderId="39" xfId="0" applyBorder="1"/>
    <xf numFmtId="166" fontId="0" fillId="2" borderId="34" xfId="0" applyNumberFormat="1" applyFont="1" applyFill="1" applyBorder="1" applyAlignment="1">
      <alignment horizontal="center" vertical="center"/>
    </xf>
    <xf numFmtId="164" fontId="0" fillId="9" borderId="23" xfId="0" quotePrefix="1" applyNumberFormat="1" applyFont="1" applyFill="1" applyBorder="1" applyAlignment="1">
      <alignment horizontal="center" vertical="center"/>
    </xf>
    <xf numFmtId="165" fontId="2" fillId="0" borderId="37" xfId="0" applyNumberFormat="1" applyFont="1" applyFill="1" applyBorder="1" applyAlignment="1">
      <alignment horizontal="center" vertical="center"/>
    </xf>
    <xf numFmtId="165" fontId="0" fillId="0" borderId="39" xfId="0" applyNumberFormat="1" applyFont="1" applyFill="1" applyBorder="1" applyAlignment="1">
      <alignment horizontal="center" vertical="center"/>
    </xf>
    <xf numFmtId="165" fontId="0" fillId="9" borderId="37" xfId="0" applyNumberFormat="1" applyFont="1" applyFill="1" applyBorder="1" applyAlignment="1">
      <alignment horizontal="center" vertical="center"/>
    </xf>
    <xf numFmtId="165" fontId="2" fillId="0" borderId="39" xfId="0" quotePrefix="1" applyNumberFormat="1" applyFont="1" applyFill="1" applyBorder="1" applyAlignment="1">
      <alignment horizontal="center" vertical="center"/>
    </xf>
    <xf numFmtId="0" fontId="2" fillId="0" borderId="37" xfId="0" quotePrefix="1" applyFont="1" applyFill="1" applyBorder="1" applyAlignment="1">
      <alignment horizontal="center" vertical="center" shrinkToFit="1"/>
    </xf>
    <xf numFmtId="0" fontId="2" fillId="0" borderId="39" xfId="0" quotePrefix="1" applyFont="1" applyFill="1" applyBorder="1" applyAlignment="1">
      <alignment horizontal="center" vertical="center" shrinkToFit="1"/>
    </xf>
    <xf numFmtId="165" fontId="0" fillId="0" borderId="37" xfId="0" applyNumberFormat="1" applyFont="1" applyFill="1" applyBorder="1" applyAlignment="1">
      <alignment horizontal="center" vertical="center"/>
    </xf>
    <xf numFmtId="1" fontId="0" fillId="0" borderId="37" xfId="0" applyNumberFormat="1" applyFont="1" applyFill="1" applyBorder="1" applyAlignment="1">
      <alignment horizontal="center" vertical="center"/>
    </xf>
    <xf numFmtId="0" fontId="2" fillId="0" borderId="39" xfId="0" quotePrefix="1" applyFont="1" applyBorder="1" applyAlignment="1">
      <alignment vertical="center"/>
    </xf>
    <xf numFmtId="1" fontId="0" fillId="0" borderId="36" xfId="0" applyNumberFormat="1" applyFont="1" applyFill="1" applyBorder="1" applyAlignment="1">
      <alignment horizontal="center" vertical="center"/>
    </xf>
    <xf numFmtId="0" fontId="2" fillId="0" borderId="41" xfId="0" quotePrefix="1" applyFont="1" applyBorder="1" applyAlignment="1">
      <alignment vertical="center"/>
    </xf>
    <xf numFmtId="0" fontId="17" fillId="0" borderId="0" xfId="0" quotePrefix="1" applyFont="1" applyFill="1" applyBorder="1" applyAlignment="1">
      <alignment horizontal="center" vertical="center"/>
    </xf>
    <xf numFmtId="0" fontId="0" fillId="0" borderId="0" xfId="0" applyFill="1" applyBorder="1" applyAlignment="1"/>
    <xf numFmtId="166" fontId="0" fillId="0" borderId="0" xfId="0" applyNumberFormat="1" applyFont="1" applyFill="1" applyBorder="1" applyAlignment="1">
      <alignment horizontal="center" vertical="center"/>
    </xf>
    <xf numFmtId="164" fontId="0" fillId="0" borderId="0" xfId="0" quotePrefix="1" applyNumberFormat="1" applyFont="1" applyFill="1" applyBorder="1" applyAlignment="1">
      <alignment horizontal="center" vertical="center"/>
    </xf>
    <xf numFmtId="0" fontId="2" fillId="0" borderId="0" xfId="0" quotePrefix="1" applyFont="1" applyFill="1" applyBorder="1" applyAlignment="1">
      <alignment horizontal="center" vertical="center"/>
    </xf>
    <xf numFmtId="0" fontId="19" fillId="13" borderId="33" xfId="0" quotePrefix="1" applyFont="1" applyFill="1" applyBorder="1" applyAlignment="1">
      <alignment horizontal="center" vertical="center"/>
    </xf>
    <xf numFmtId="0" fontId="18" fillId="22" borderId="1" xfId="0" quotePrefix="1" applyFont="1" applyFill="1" applyBorder="1" applyAlignment="1">
      <alignment horizontal="center" vertical="center" shrinkToFit="1"/>
    </xf>
    <xf numFmtId="0" fontId="18" fillId="22" borderId="2" xfId="0" quotePrefix="1" applyFont="1" applyFill="1" applyBorder="1" applyAlignment="1">
      <alignment horizontal="center" vertical="center"/>
    </xf>
    <xf numFmtId="0" fontId="0" fillId="2" borderId="34" xfId="0" quotePrefix="1" applyFill="1" applyBorder="1" applyAlignment="1">
      <alignment horizontal="center" vertical="center" shrinkToFit="1"/>
    </xf>
    <xf numFmtId="169" fontId="25" fillId="0" borderId="0" xfId="0" applyNumberFormat="1" applyFont="1" applyFill="1" applyBorder="1" applyAlignment="1">
      <alignment horizontal="center" vertical="center"/>
    </xf>
    <xf numFmtId="0" fontId="0" fillId="2" borderId="34" xfId="0" quotePrefix="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0" fontId="2" fillId="3" borderId="5" xfId="0" quotePrefix="1" applyFont="1" applyFill="1" applyBorder="1" applyAlignment="1">
      <alignment horizontal="center" vertical="center"/>
    </xf>
    <xf numFmtId="165" fontId="2" fillId="0" borderId="19" xfId="0" quotePrefix="1" applyNumberFormat="1" applyFont="1" applyFill="1" applyBorder="1" applyAlignment="1">
      <alignment horizontal="right" vertical="center"/>
    </xf>
    <xf numFmtId="165" fontId="0" fillId="0" borderId="20" xfId="0" applyNumberFormat="1" applyFont="1" applyFill="1" applyBorder="1" applyAlignment="1">
      <alignment horizontal="right" vertical="center"/>
    </xf>
    <xf numFmtId="165" fontId="11" fillId="10" borderId="0" xfId="0" quotePrefix="1" applyNumberFormat="1" applyFont="1" applyFill="1" applyBorder="1" applyAlignment="1">
      <alignment horizontal="right" vertical="center"/>
    </xf>
    <xf numFmtId="165" fontId="13" fillId="10" borderId="0" xfId="0" applyNumberFormat="1" applyFont="1" applyFill="1" applyBorder="1" applyAlignment="1">
      <alignment horizontal="right" vertical="center"/>
    </xf>
    <xf numFmtId="165" fontId="11" fillId="10" borderId="0" xfId="0" quotePrefix="1" applyNumberFormat="1" applyFont="1" applyFill="1" applyBorder="1" applyAlignment="1">
      <alignment horizontal="left" vertical="center"/>
    </xf>
    <xf numFmtId="165" fontId="13" fillId="10" borderId="0" xfId="0" applyNumberFormat="1" applyFont="1" applyFill="1" applyBorder="1" applyAlignment="1">
      <alignment horizontal="left" vertical="center"/>
    </xf>
    <xf numFmtId="165" fontId="2" fillId="2" borderId="19" xfId="0" quotePrefix="1" applyNumberFormat="1" applyFont="1" applyFill="1" applyBorder="1" applyAlignment="1">
      <alignment horizontal="right" vertical="center"/>
    </xf>
    <xf numFmtId="165" fontId="0" fillId="2" borderId="20" xfId="0" applyNumberFormat="1" applyFont="1" applyFill="1" applyBorder="1" applyAlignment="1">
      <alignment horizontal="right" vertical="center"/>
    </xf>
    <xf numFmtId="165" fontId="2" fillId="2" borderId="19" xfId="0" quotePrefix="1" applyNumberFormat="1" applyFont="1" applyFill="1" applyBorder="1" applyAlignment="1">
      <alignment horizontal="right" vertical="center" shrinkToFit="1"/>
    </xf>
    <xf numFmtId="165" fontId="0" fillId="2" borderId="20" xfId="0" applyNumberFormat="1" applyFont="1" applyFill="1" applyBorder="1" applyAlignment="1">
      <alignment horizontal="right" vertical="center" shrinkToFit="1"/>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3" borderId="6" xfId="0" applyFont="1" applyFill="1" applyBorder="1" applyAlignment="1">
      <alignment horizontal="center" vertical="center"/>
    </xf>
    <xf numFmtId="165" fontId="2" fillId="0" borderId="20" xfId="0" quotePrefix="1" applyNumberFormat="1" applyFont="1" applyFill="1" applyBorder="1" applyAlignment="1">
      <alignment horizontal="right" vertical="center"/>
    </xf>
    <xf numFmtId="0" fontId="16" fillId="13" borderId="0" xfId="0" quotePrefix="1" applyFont="1" applyFill="1" applyBorder="1" applyAlignment="1">
      <alignment horizontal="center" vertical="top" wrapText="1"/>
    </xf>
    <xf numFmtId="0" fontId="16" fillId="13" borderId="0" xfId="0" quotePrefix="1" applyFont="1" applyFill="1" applyBorder="1" applyAlignment="1">
      <alignment horizontal="left" vertical="top" wrapText="1"/>
    </xf>
    <xf numFmtId="0" fontId="21" fillId="0" borderId="3" xfId="0" quotePrefix="1" applyFont="1" applyFill="1" applyBorder="1" applyAlignment="1">
      <alignment horizontal="center" vertical="center"/>
    </xf>
    <xf numFmtId="0" fontId="0" fillId="0" borderId="4" xfId="0" quotePrefix="1" applyFill="1" applyBorder="1" applyAlignment="1">
      <alignment horizontal="center" vertical="center"/>
    </xf>
    <xf numFmtId="0" fontId="0" fillId="0" borderId="5" xfId="0" quotePrefix="1" applyFill="1" applyBorder="1" applyAlignment="1">
      <alignment horizontal="center" vertical="center"/>
    </xf>
    <xf numFmtId="0" fontId="0" fillId="17" borderId="36" xfId="0" quotePrefix="1" applyFill="1" applyBorder="1" applyAlignment="1">
      <alignment horizontal="center" vertical="center" shrinkToFit="1"/>
    </xf>
    <xf numFmtId="0" fontId="0" fillId="17" borderId="6" xfId="0" quotePrefix="1" applyFill="1" applyBorder="1" applyAlignment="1">
      <alignment horizontal="center" vertical="center" shrinkToFit="1"/>
    </xf>
    <xf numFmtId="0" fontId="0" fillId="17" borderId="41" xfId="0" quotePrefix="1" applyFill="1" applyBorder="1" applyAlignment="1">
      <alignment horizontal="center" vertical="center" shrinkToFit="1"/>
    </xf>
    <xf numFmtId="0" fontId="0" fillId="7" borderId="37" xfId="0" quotePrefix="1" applyFill="1" applyBorder="1" applyAlignment="1">
      <alignment horizontal="center" vertical="center" shrinkToFit="1"/>
    </xf>
    <xf numFmtId="0" fontId="0" fillId="7" borderId="0" xfId="0" quotePrefix="1" applyFill="1" applyBorder="1" applyAlignment="1">
      <alignment horizontal="center" vertical="center" shrinkToFit="1"/>
    </xf>
    <xf numFmtId="0" fontId="0" fillId="7" borderId="39" xfId="0" quotePrefix="1" applyFill="1" applyBorder="1" applyAlignment="1">
      <alignment horizontal="center" vertical="center" shrinkToFit="1"/>
    </xf>
    <xf numFmtId="0" fontId="17" fillId="21" borderId="40" xfId="0" quotePrefix="1" applyFont="1" applyFill="1" applyBorder="1" applyAlignment="1">
      <alignment horizontal="center" vertical="center"/>
    </xf>
    <xf numFmtId="0" fontId="17" fillId="21" borderId="42" xfId="0" applyFont="1" applyFill="1" applyBorder="1" applyAlignment="1">
      <alignment horizontal="center" vertical="center"/>
    </xf>
    <xf numFmtId="0" fontId="17" fillId="0" borderId="40" xfId="0" quotePrefix="1" applyFont="1" applyBorder="1" applyAlignment="1">
      <alignment horizontal="center" vertical="center"/>
    </xf>
    <xf numFmtId="0" fontId="17" fillId="0" borderId="38" xfId="0" quotePrefix="1" applyFont="1" applyBorder="1" applyAlignment="1">
      <alignment horizontal="center" vertical="center"/>
    </xf>
    <xf numFmtId="0" fontId="17" fillId="0" borderId="42" xfId="0" quotePrefix="1" applyFont="1" applyBorder="1" applyAlignment="1">
      <alignment horizontal="center" vertical="center"/>
    </xf>
    <xf numFmtId="0" fontId="0" fillId="15" borderId="37" xfId="0" quotePrefix="1" applyFill="1" applyBorder="1" applyAlignment="1">
      <alignment horizontal="center" vertical="center" shrinkToFit="1"/>
    </xf>
    <xf numFmtId="0" fontId="0" fillId="15" borderId="0" xfId="0" quotePrefix="1" applyFill="1" applyBorder="1" applyAlignment="1">
      <alignment horizontal="center" vertical="center" shrinkToFit="1"/>
    </xf>
    <xf numFmtId="0" fontId="0" fillId="15" borderId="39" xfId="0" quotePrefix="1" applyFill="1" applyBorder="1" applyAlignment="1">
      <alignment horizontal="center" vertical="center" shrinkToFit="1"/>
    </xf>
    <xf numFmtId="170" fontId="13" fillId="0" borderId="6" xfId="0" quotePrefix="1" applyNumberFormat="1" applyFont="1" applyFill="1" applyBorder="1" applyAlignment="1">
      <alignment horizontal="center" vertical="center"/>
    </xf>
    <xf numFmtId="0" fontId="17" fillId="0" borderId="0" xfId="0" applyFont="1" applyAlignment="1">
      <alignment horizontal="center" vertical="center"/>
    </xf>
    <xf numFmtId="0" fontId="17" fillId="21" borderId="42" xfId="0" quotePrefix="1" applyFont="1" applyFill="1" applyBorder="1" applyAlignment="1">
      <alignment horizontal="center" vertical="center"/>
    </xf>
    <xf numFmtId="0" fontId="0" fillId="0" borderId="0" xfId="0" quotePrefix="1" applyAlignment="1">
      <alignment horizontal="right" vertical="center"/>
    </xf>
    <xf numFmtId="0" fontId="16" fillId="13" borderId="0" xfId="0" applyFont="1" applyFill="1" applyBorder="1" applyAlignment="1">
      <alignment horizontal="left" vertical="top" wrapText="1"/>
    </xf>
    <xf numFmtId="0" fontId="16" fillId="13" borderId="28" xfId="0" quotePrefix="1" applyFont="1" applyFill="1" applyBorder="1" applyAlignment="1">
      <alignment horizontal="left" vertical="top" wrapText="1"/>
    </xf>
    <xf numFmtId="0" fontId="16" fillId="13" borderId="26" xfId="0" quotePrefix="1" applyFont="1" applyFill="1" applyBorder="1" applyAlignment="1">
      <alignment horizontal="left" vertical="top" wrapText="1"/>
    </xf>
    <xf numFmtId="0" fontId="16" fillId="13" borderId="27" xfId="0" quotePrefix="1" applyFont="1" applyFill="1" applyBorder="1" applyAlignment="1">
      <alignment horizontal="left" vertical="top" wrapText="1"/>
    </xf>
    <xf numFmtId="0" fontId="16" fillId="13" borderId="29" xfId="0" quotePrefix="1" applyFont="1" applyFill="1" applyBorder="1" applyAlignment="1">
      <alignment horizontal="left" vertical="top" wrapText="1"/>
    </xf>
    <xf numFmtId="0" fontId="16" fillId="13" borderId="30" xfId="0" quotePrefix="1" applyFont="1" applyFill="1" applyBorder="1" applyAlignment="1">
      <alignment horizontal="left" vertical="top" wrapText="1"/>
    </xf>
    <xf numFmtId="0" fontId="16" fillId="13" borderId="31" xfId="0" quotePrefix="1" applyFont="1" applyFill="1" applyBorder="1" applyAlignment="1">
      <alignment horizontal="left" vertical="top" wrapText="1"/>
    </xf>
    <xf numFmtId="0" fontId="16" fillId="13" borderId="32" xfId="0" quotePrefix="1" applyFont="1" applyFill="1" applyBorder="1" applyAlignment="1">
      <alignment horizontal="left" vertical="top" wrapText="1"/>
    </xf>
    <xf numFmtId="0" fontId="0" fillId="7" borderId="37" xfId="0" quotePrefix="1" applyFill="1" applyBorder="1" applyAlignment="1">
      <alignment horizontal="center" vertical="center"/>
    </xf>
    <xf numFmtId="0" fontId="0" fillId="7" borderId="0" xfId="0" quotePrefix="1" applyFill="1" applyBorder="1" applyAlignment="1">
      <alignment horizontal="center" vertical="center"/>
    </xf>
    <xf numFmtId="0" fontId="0" fillId="7" borderId="39" xfId="0" quotePrefix="1" applyFill="1" applyBorder="1" applyAlignment="1">
      <alignment horizontal="center" vertical="center"/>
    </xf>
    <xf numFmtId="0" fontId="0" fillId="15" borderId="37" xfId="0" quotePrefix="1" applyFill="1" applyBorder="1" applyAlignment="1">
      <alignment horizontal="center" vertical="center"/>
    </xf>
    <xf numFmtId="0" fontId="0" fillId="15" borderId="0" xfId="0" quotePrefix="1" applyFill="1" applyBorder="1" applyAlignment="1">
      <alignment horizontal="center" vertical="center"/>
    </xf>
    <xf numFmtId="0" fontId="0" fillId="15" borderId="39" xfId="0" quotePrefix="1" applyFill="1" applyBorder="1" applyAlignment="1">
      <alignment horizontal="center" vertical="center"/>
    </xf>
    <xf numFmtId="0" fontId="0" fillId="17" borderId="36" xfId="0" quotePrefix="1" applyFill="1" applyBorder="1" applyAlignment="1">
      <alignment horizontal="center" vertical="center"/>
    </xf>
    <xf numFmtId="0" fontId="0" fillId="17" borderId="6" xfId="0" quotePrefix="1" applyFill="1" applyBorder="1" applyAlignment="1">
      <alignment horizontal="center" vertical="center"/>
    </xf>
    <xf numFmtId="0" fontId="0" fillId="17" borderId="41" xfId="0" quotePrefix="1" applyFill="1" applyBorder="1" applyAlignment="1">
      <alignment horizontal="center" vertical="center"/>
    </xf>
  </cellXfs>
  <cellStyles count="1">
    <cellStyle name="Normal" xfId="0" builtinId="0"/>
  </cellStyles>
  <dxfs count="27">
    <dxf>
      <fill>
        <patternFill>
          <bgColor theme="7"/>
        </patternFill>
      </fill>
    </dxf>
    <dxf>
      <fill>
        <patternFill>
          <bgColor rgb="FFFF0000"/>
        </patternFill>
      </fill>
    </dxf>
    <dxf>
      <fill>
        <patternFill>
          <bgColor theme="9" tint="0.59996337778862885"/>
        </patternFill>
      </fill>
    </dxf>
    <dxf>
      <fill>
        <patternFill>
          <bgColor theme="7"/>
        </patternFill>
      </fill>
    </dxf>
    <dxf>
      <fill>
        <patternFill>
          <bgColor rgb="FFFF0000"/>
        </patternFill>
      </fill>
    </dxf>
    <dxf>
      <fill>
        <patternFill>
          <bgColor theme="9" tint="0.59996337778862885"/>
        </patternFill>
      </fill>
    </dxf>
    <dxf>
      <fill>
        <patternFill>
          <bgColor theme="7"/>
        </patternFill>
      </fill>
    </dxf>
    <dxf>
      <fill>
        <patternFill>
          <bgColor rgb="FFFF0000"/>
        </patternFill>
      </fill>
    </dxf>
    <dxf>
      <fill>
        <patternFill>
          <bgColor theme="9" tint="0.59996337778862885"/>
        </patternFill>
      </fill>
    </dxf>
    <dxf>
      <fill>
        <patternFill>
          <bgColor theme="7"/>
        </patternFill>
      </fill>
    </dxf>
    <dxf>
      <fill>
        <patternFill>
          <bgColor rgb="FFFF0000"/>
        </patternFill>
      </fill>
    </dxf>
    <dxf>
      <fill>
        <patternFill>
          <bgColor theme="9" tint="0.59996337778862885"/>
        </patternFill>
      </fill>
    </dxf>
    <dxf>
      <fill>
        <patternFill>
          <bgColor theme="1" tint="0.14996795556505021"/>
        </patternFill>
      </fill>
    </dxf>
    <dxf>
      <fill>
        <patternFill>
          <bgColor rgb="FFFF0000"/>
        </patternFill>
      </fill>
    </dxf>
    <dxf>
      <fill>
        <patternFill>
          <bgColor theme="7"/>
        </patternFill>
      </fill>
    </dxf>
    <dxf>
      <fill>
        <patternFill>
          <bgColor rgb="FFFF0000"/>
        </patternFill>
      </fill>
    </dxf>
    <dxf>
      <fill>
        <patternFill>
          <bgColor theme="9" tint="0.59996337778862885"/>
        </patternFill>
      </fill>
    </dxf>
    <dxf>
      <font>
        <color theme="0"/>
      </font>
      <fill>
        <patternFill>
          <bgColor rgb="FFFF0000"/>
        </patternFill>
      </fill>
    </dxf>
    <dxf>
      <font>
        <color rgb="FFFF0000"/>
      </font>
      <fill>
        <patternFill>
          <bgColor theme="1" tint="0.24994659260841701"/>
        </patternFill>
      </fill>
    </dxf>
    <dxf>
      <font>
        <color rgb="FFFF0000"/>
      </font>
      <fill>
        <patternFill>
          <bgColor theme="1" tint="0.24994659260841701"/>
        </patternFill>
      </fill>
    </dxf>
    <dxf>
      <font>
        <color rgb="FFFF0000"/>
      </font>
      <fill>
        <patternFill>
          <bgColor theme="1" tint="0.24994659260841701"/>
        </patternFill>
      </fill>
    </dxf>
    <dxf>
      <fill>
        <patternFill>
          <bgColor theme="9" tint="0.59996337778862885"/>
        </patternFill>
      </fill>
    </dxf>
    <dxf>
      <font>
        <color theme="0"/>
      </font>
      <fill>
        <patternFill>
          <bgColor rgb="FFFF0000"/>
        </patternFill>
      </fill>
    </dxf>
    <dxf>
      <font>
        <color theme="0"/>
      </font>
      <fill>
        <patternFill>
          <bgColor rgb="FFFF0000"/>
        </patternFill>
      </fill>
    </dxf>
    <dxf>
      <fill>
        <patternFill>
          <bgColor theme="7"/>
        </patternFill>
      </fill>
    </dxf>
    <dxf>
      <fill>
        <patternFill>
          <bgColor rgb="FFFF0000"/>
        </patternFill>
      </fill>
    </dxf>
    <dxf>
      <fill>
        <patternFill>
          <bgColor theme="9" tint="0.59996337778862885"/>
        </patternFill>
      </fill>
    </dxf>
  </dxfs>
  <tableStyles count="0" defaultTableStyle="TableStyleMedium2" defaultPivotStyle="PivotStyleLight16"/>
  <colors>
    <mruColors>
      <color rgb="FFFFBDBD"/>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21621</xdr:colOff>
      <xdr:row>10</xdr:row>
      <xdr:rowOff>35858</xdr:rowOff>
    </xdr:from>
    <xdr:to>
      <xdr:col>11</xdr:col>
      <xdr:colOff>10073</xdr:colOff>
      <xdr:row>26</xdr:row>
      <xdr:rowOff>181215</xdr:rowOff>
    </xdr:to>
    <xdr:pic>
      <xdr:nvPicPr>
        <xdr:cNvPr id="16" name="Picture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61056" y="1855693"/>
          <a:ext cx="4040499" cy="3030071"/>
        </a:xfrm>
        <a:prstGeom prst="rect">
          <a:avLst/>
        </a:prstGeom>
        <a:ln w="3175">
          <a:solidFill>
            <a:schemeClr val="tx1"/>
          </a:solidFill>
        </a:ln>
      </xdr:spPr>
    </xdr:pic>
    <xdr:clientData/>
  </xdr:twoCellAnchor>
  <xdr:twoCellAnchor editAs="oneCell">
    <xdr:from>
      <xdr:col>11</xdr:col>
      <xdr:colOff>44824</xdr:colOff>
      <xdr:row>10</xdr:row>
      <xdr:rowOff>26894</xdr:rowOff>
    </xdr:from>
    <xdr:to>
      <xdr:col>17</xdr:col>
      <xdr:colOff>466165</xdr:colOff>
      <xdr:row>26</xdr:row>
      <xdr:rowOff>181257</xdr:rowOff>
    </xdr:to>
    <xdr:pic>
      <xdr:nvPicPr>
        <xdr:cNvPr id="17"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36306" y="1846729"/>
          <a:ext cx="6499412" cy="3039077"/>
        </a:xfrm>
        <a:prstGeom prst="rect">
          <a:avLst/>
        </a:prstGeom>
        <a:ln w="3175">
          <a:solidFill>
            <a:schemeClr val="tx1"/>
          </a:solidFill>
        </a:ln>
      </xdr:spPr>
    </xdr:pic>
    <xdr:clientData/>
  </xdr:twoCellAnchor>
  <xdr:twoCellAnchor editAs="oneCell">
    <xdr:from>
      <xdr:col>26</xdr:col>
      <xdr:colOff>697903</xdr:colOff>
      <xdr:row>12</xdr:row>
      <xdr:rowOff>24204</xdr:rowOff>
    </xdr:from>
    <xdr:to>
      <xdr:col>30</xdr:col>
      <xdr:colOff>32722</xdr:colOff>
      <xdr:row>21</xdr:row>
      <xdr:rowOff>27870</xdr:rowOff>
    </xdr:to>
    <xdr:pic>
      <xdr:nvPicPr>
        <xdr:cNvPr id="19" name="Picture 1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84562" y="2202628"/>
          <a:ext cx="3386866" cy="1639085"/>
        </a:xfrm>
        <a:prstGeom prst="rect">
          <a:avLst/>
        </a:prstGeom>
        <a:ln w="3175">
          <a:solidFill>
            <a:schemeClr val="tx1"/>
          </a:solidFill>
        </a:ln>
        <a:effectLst/>
      </xdr:spPr>
    </xdr:pic>
    <xdr:clientData/>
  </xdr:twoCellAnchor>
  <xdr:twoCellAnchor editAs="oneCell">
    <xdr:from>
      <xdr:col>23</xdr:col>
      <xdr:colOff>311075</xdr:colOff>
      <xdr:row>12</xdr:row>
      <xdr:rowOff>28686</xdr:rowOff>
    </xdr:from>
    <xdr:to>
      <xdr:col>26</xdr:col>
      <xdr:colOff>654689</xdr:colOff>
      <xdr:row>17</xdr:row>
      <xdr:rowOff>117181</xdr:rowOff>
    </xdr:to>
    <xdr:pic>
      <xdr:nvPicPr>
        <xdr:cNvPr id="20" name="Pictur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8699" y="2207110"/>
          <a:ext cx="3382649" cy="1006736"/>
        </a:xfrm>
        <a:prstGeom prst="rect">
          <a:avLst/>
        </a:prstGeom>
        <a:ln w="3175">
          <a:solidFill>
            <a:schemeClr val="tx1"/>
          </a:solidFill>
        </a:ln>
        <a:effectLst/>
      </xdr:spPr>
    </xdr:pic>
    <xdr:clientData/>
  </xdr:twoCellAnchor>
  <xdr:twoCellAnchor editAs="oneCell">
    <xdr:from>
      <xdr:col>26</xdr:col>
      <xdr:colOff>705524</xdr:colOff>
      <xdr:row>21</xdr:row>
      <xdr:rowOff>98611</xdr:rowOff>
    </xdr:from>
    <xdr:to>
      <xdr:col>30</xdr:col>
      <xdr:colOff>32723</xdr:colOff>
      <xdr:row>33</xdr:row>
      <xdr:rowOff>71308</xdr:rowOff>
    </xdr:to>
    <xdr:pic>
      <xdr:nvPicPr>
        <xdr:cNvPr id="21" name="Picture 2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192183" y="3890682"/>
          <a:ext cx="3379246" cy="2124225"/>
        </a:xfrm>
        <a:prstGeom prst="rect">
          <a:avLst/>
        </a:prstGeom>
        <a:ln w="3175">
          <a:solidFill>
            <a:schemeClr val="tx1"/>
          </a:solidFill>
        </a:ln>
        <a:effectLst/>
      </xdr:spPr>
    </xdr:pic>
    <xdr:clientData/>
  </xdr:twoCellAnchor>
  <xdr:twoCellAnchor>
    <xdr:from>
      <xdr:col>23</xdr:col>
      <xdr:colOff>333935</xdr:colOff>
      <xdr:row>10</xdr:row>
      <xdr:rowOff>46617</xdr:rowOff>
    </xdr:from>
    <xdr:to>
      <xdr:col>30</xdr:col>
      <xdr:colOff>3</xdr:colOff>
      <xdr:row>11</xdr:row>
      <xdr:rowOff>152403</xdr:rowOff>
    </xdr:to>
    <xdr:sp macro="" textlink="">
      <xdr:nvSpPr>
        <xdr:cNvPr id="22" name="Left Brace 21"/>
        <xdr:cNvSpPr/>
      </xdr:nvSpPr>
      <xdr:spPr>
        <a:xfrm rot="5400000">
          <a:off x="26017594" y="-1369583"/>
          <a:ext cx="285080" cy="6757150"/>
        </a:xfrm>
        <a:prstGeom prst="leftBrace">
          <a:avLst>
            <a:gd name="adj1" fmla="val 40686"/>
            <a:gd name="adj2" fmla="val 5159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394447</xdr:colOff>
      <xdr:row>5</xdr:row>
      <xdr:rowOff>26894</xdr:rowOff>
    </xdr:from>
    <xdr:to>
      <xdr:col>26</xdr:col>
      <xdr:colOff>555812</xdr:colOff>
      <xdr:row>9</xdr:row>
      <xdr:rowOff>71719</xdr:rowOff>
    </xdr:to>
    <xdr:cxnSp macro="">
      <xdr:nvCxnSpPr>
        <xdr:cNvPr id="23" name="Straight Arrow Connector 22"/>
        <xdr:cNvCxnSpPr/>
      </xdr:nvCxnSpPr>
      <xdr:spPr>
        <a:xfrm flipH="1" flipV="1">
          <a:off x="24868094" y="950259"/>
          <a:ext cx="1174377" cy="7620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537882</xdr:colOff>
      <xdr:row>5</xdr:row>
      <xdr:rowOff>0</xdr:rowOff>
    </xdr:from>
    <xdr:to>
      <xdr:col>26</xdr:col>
      <xdr:colOff>555812</xdr:colOff>
      <xdr:row>9</xdr:row>
      <xdr:rowOff>98612</xdr:rowOff>
    </xdr:to>
    <xdr:cxnSp macro="">
      <xdr:nvCxnSpPr>
        <xdr:cNvPr id="24" name="Straight Arrow Connector 23"/>
        <xdr:cNvCxnSpPr/>
      </xdr:nvCxnSpPr>
      <xdr:spPr>
        <a:xfrm flipH="1" flipV="1">
          <a:off x="26024541" y="923365"/>
          <a:ext cx="17930" cy="81578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17</xdr:col>
      <xdr:colOff>502024</xdr:colOff>
      <xdr:row>10</xdr:row>
      <xdr:rowOff>33168</xdr:rowOff>
    </xdr:from>
    <xdr:to>
      <xdr:col>23</xdr:col>
      <xdr:colOff>169433</xdr:colOff>
      <xdr:row>20</xdr:row>
      <xdr:rowOff>88902</xdr:rowOff>
    </xdr:to>
    <xdr:pic>
      <xdr:nvPicPr>
        <xdr:cNvPr id="25" name="Picture 2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871577" y="1853003"/>
          <a:ext cx="5745480" cy="1870446"/>
        </a:xfrm>
        <a:prstGeom prst="rect">
          <a:avLst/>
        </a:prstGeom>
        <a:ln w="3175">
          <a:solidFill>
            <a:schemeClr val="tx1"/>
          </a:solidFill>
        </a:ln>
      </xdr:spPr>
    </xdr:pic>
    <xdr:clientData/>
  </xdr:twoCellAnchor>
  <xdr:twoCellAnchor editAs="oneCell">
    <xdr:from>
      <xdr:col>30</xdr:col>
      <xdr:colOff>89647</xdr:colOff>
      <xdr:row>16</xdr:row>
      <xdr:rowOff>99062</xdr:rowOff>
    </xdr:from>
    <xdr:to>
      <xdr:col>34</xdr:col>
      <xdr:colOff>99346</xdr:colOff>
      <xdr:row>32</xdr:row>
      <xdr:rowOff>4036</xdr:rowOff>
    </xdr:to>
    <xdr:pic>
      <xdr:nvPicPr>
        <xdr:cNvPr id="43" name="Picture 4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28353" y="2994662"/>
          <a:ext cx="4061746" cy="2773679"/>
        </a:xfrm>
        <a:prstGeom prst="rect">
          <a:avLst/>
        </a:prstGeom>
        <a:ln w="3175">
          <a:solidFill>
            <a:schemeClr val="tx1"/>
          </a:solidFill>
        </a:ln>
        <a:effectLst/>
      </xdr:spPr>
    </xdr:pic>
    <xdr:clientData/>
  </xdr:twoCellAnchor>
  <xdr:twoCellAnchor>
    <xdr:from>
      <xdr:col>30</xdr:col>
      <xdr:colOff>91985</xdr:colOff>
      <xdr:row>14</xdr:row>
      <xdr:rowOff>116990</xdr:rowOff>
    </xdr:from>
    <xdr:to>
      <xdr:col>34</xdr:col>
      <xdr:colOff>86606</xdr:colOff>
      <xdr:row>16</xdr:row>
      <xdr:rowOff>22861</xdr:rowOff>
    </xdr:to>
    <xdr:sp macro="" textlink="">
      <xdr:nvSpPr>
        <xdr:cNvPr id="44" name="Left Brace 43"/>
        <xdr:cNvSpPr/>
      </xdr:nvSpPr>
      <xdr:spPr>
        <a:xfrm rot="5400000">
          <a:off x="31521795" y="762898"/>
          <a:ext cx="264459" cy="4046668"/>
        </a:xfrm>
        <a:prstGeom prst="leftBrace">
          <a:avLst>
            <a:gd name="adj1" fmla="val 55884"/>
            <a:gd name="adj2" fmla="val 5159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30</xdr:col>
      <xdr:colOff>555812</xdr:colOff>
      <xdr:row>7</xdr:row>
      <xdr:rowOff>80682</xdr:rowOff>
    </xdr:from>
    <xdr:to>
      <xdr:col>32</xdr:col>
      <xdr:colOff>13097</xdr:colOff>
      <xdr:row>14</xdr:row>
      <xdr:rowOff>10311</xdr:rowOff>
    </xdr:to>
    <xdr:cxnSp macro="">
      <xdr:nvCxnSpPr>
        <xdr:cNvPr id="45" name="Straight Arrow Connector 44"/>
        <xdr:cNvCxnSpPr/>
      </xdr:nvCxnSpPr>
      <xdr:spPr>
        <a:xfrm flipH="1" flipV="1">
          <a:off x="30094518" y="1362635"/>
          <a:ext cx="1483308" cy="118468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690282</xdr:colOff>
      <xdr:row>7</xdr:row>
      <xdr:rowOff>80682</xdr:rowOff>
    </xdr:from>
    <xdr:to>
      <xdr:col>32</xdr:col>
      <xdr:colOff>20717</xdr:colOff>
      <xdr:row>14</xdr:row>
      <xdr:rowOff>17931</xdr:rowOff>
    </xdr:to>
    <xdr:cxnSp macro="">
      <xdr:nvCxnSpPr>
        <xdr:cNvPr id="46" name="Straight Arrow Connector 45"/>
        <xdr:cNvCxnSpPr/>
      </xdr:nvCxnSpPr>
      <xdr:spPr>
        <a:xfrm flipH="1" flipV="1">
          <a:off x="29215976" y="1362635"/>
          <a:ext cx="2369470" cy="119230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34</xdr:col>
      <xdr:colOff>155187</xdr:colOff>
      <xdr:row>16</xdr:row>
      <xdr:rowOff>114301</xdr:rowOff>
    </xdr:from>
    <xdr:to>
      <xdr:col>39</xdr:col>
      <xdr:colOff>11304</xdr:colOff>
      <xdr:row>24</xdr:row>
      <xdr:rowOff>78397</xdr:rowOff>
    </xdr:to>
    <xdr:pic>
      <xdr:nvPicPr>
        <xdr:cNvPr id="47" name="Picture 4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745940" y="3009901"/>
          <a:ext cx="4060564" cy="1398448"/>
        </a:xfrm>
        <a:prstGeom prst="rect">
          <a:avLst/>
        </a:prstGeom>
        <a:ln w="3175">
          <a:solidFill>
            <a:schemeClr val="tx1"/>
          </a:solidFill>
        </a:ln>
      </xdr:spPr>
    </xdr:pic>
    <xdr:clientData/>
  </xdr:twoCellAnchor>
  <xdr:twoCellAnchor>
    <xdr:from>
      <xdr:col>34</xdr:col>
      <xdr:colOff>162806</xdr:colOff>
      <xdr:row>14</xdr:row>
      <xdr:rowOff>132230</xdr:rowOff>
    </xdr:from>
    <xdr:to>
      <xdr:col>39</xdr:col>
      <xdr:colOff>3683</xdr:colOff>
      <xdr:row>16</xdr:row>
      <xdr:rowOff>38101</xdr:rowOff>
    </xdr:to>
    <xdr:sp macro="" textlink="">
      <xdr:nvSpPr>
        <xdr:cNvPr id="48" name="Left Brace 47"/>
        <xdr:cNvSpPr/>
      </xdr:nvSpPr>
      <xdr:spPr>
        <a:xfrm rot="5400000">
          <a:off x="35643991" y="778810"/>
          <a:ext cx="264459" cy="4045324"/>
        </a:xfrm>
        <a:prstGeom prst="leftBrace">
          <a:avLst>
            <a:gd name="adj1" fmla="val 55884"/>
            <a:gd name="adj2" fmla="val 5159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32</xdr:col>
      <xdr:colOff>439271</xdr:colOff>
      <xdr:row>5</xdr:row>
      <xdr:rowOff>62753</xdr:rowOff>
    </xdr:from>
    <xdr:to>
      <xdr:col>36</xdr:col>
      <xdr:colOff>90192</xdr:colOff>
      <xdr:row>14</xdr:row>
      <xdr:rowOff>2691</xdr:rowOff>
    </xdr:to>
    <xdr:cxnSp macro="">
      <xdr:nvCxnSpPr>
        <xdr:cNvPr id="49" name="Straight Arrow Connector 48"/>
        <xdr:cNvCxnSpPr/>
      </xdr:nvCxnSpPr>
      <xdr:spPr>
        <a:xfrm flipH="1" flipV="1">
          <a:off x="32004000" y="986118"/>
          <a:ext cx="3702968" cy="155358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582706</xdr:colOff>
      <xdr:row>5</xdr:row>
      <xdr:rowOff>107576</xdr:rowOff>
    </xdr:from>
    <xdr:to>
      <xdr:col>36</xdr:col>
      <xdr:colOff>105434</xdr:colOff>
      <xdr:row>14</xdr:row>
      <xdr:rowOff>10311</xdr:rowOff>
    </xdr:to>
    <xdr:cxnSp macro="">
      <xdr:nvCxnSpPr>
        <xdr:cNvPr id="50" name="Straight Arrow Connector 49"/>
        <xdr:cNvCxnSpPr/>
      </xdr:nvCxnSpPr>
      <xdr:spPr>
        <a:xfrm flipH="1" flipV="1">
          <a:off x="31134424" y="1030941"/>
          <a:ext cx="4587786" cy="15163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39</xdr:col>
      <xdr:colOff>96040</xdr:colOff>
      <xdr:row>20</xdr:row>
      <xdr:rowOff>173660</xdr:rowOff>
    </xdr:from>
    <xdr:to>
      <xdr:col>46</xdr:col>
      <xdr:colOff>953621</xdr:colOff>
      <xdr:row>30</xdr:row>
      <xdr:rowOff>10338</xdr:rowOff>
    </xdr:to>
    <xdr:pic>
      <xdr:nvPicPr>
        <xdr:cNvPr id="51" name="Picture 5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7902126" y="3929231"/>
          <a:ext cx="7944181" cy="1687250"/>
        </a:xfrm>
        <a:prstGeom prst="rect">
          <a:avLst/>
        </a:prstGeom>
        <a:ln w="3175">
          <a:solidFill>
            <a:schemeClr val="tx1"/>
          </a:solidFill>
        </a:ln>
      </xdr:spPr>
    </xdr:pic>
    <xdr:clientData/>
  </xdr:twoCellAnchor>
  <xdr:twoCellAnchor>
    <xdr:from>
      <xdr:col>39</xdr:col>
      <xdr:colOff>85390</xdr:colOff>
      <xdr:row>18</xdr:row>
      <xdr:rowOff>155154</xdr:rowOff>
    </xdr:from>
    <xdr:to>
      <xdr:col>46</xdr:col>
      <xdr:colOff>953622</xdr:colOff>
      <xdr:row>20</xdr:row>
      <xdr:rowOff>71910</xdr:rowOff>
    </xdr:to>
    <xdr:sp macro="" textlink="">
      <xdr:nvSpPr>
        <xdr:cNvPr id="52" name="Left Brace 51"/>
        <xdr:cNvSpPr/>
      </xdr:nvSpPr>
      <xdr:spPr>
        <a:xfrm rot="5400000">
          <a:off x="41725457" y="-293370"/>
          <a:ext cx="286870" cy="7954832"/>
        </a:xfrm>
        <a:prstGeom prst="leftBrace">
          <a:avLst>
            <a:gd name="adj1" fmla="val 55884"/>
            <a:gd name="adj2" fmla="val 5159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42</xdr:col>
      <xdr:colOff>892629</xdr:colOff>
      <xdr:row>6</xdr:row>
      <xdr:rowOff>17931</xdr:rowOff>
    </xdr:from>
    <xdr:to>
      <xdr:col>48</xdr:col>
      <xdr:colOff>484094</xdr:colOff>
      <xdr:row>17</xdr:row>
      <xdr:rowOff>174171</xdr:rowOff>
    </xdr:to>
    <xdr:cxnSp macro="">
      <xdr:nvCxnSpPr>
        <xdr:cNvPr id="53" name="Straight Arrow Connector 52"/>
        <xdr:cNvCxnSpPr/>
      </xdr:nvCxnSpPr>
      <xdr:spPr>
        <a:xfrm flipV="1">
          <a:off x="41735829" y="1160931"/>
          <a:ext cx="5665694" cy="22136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47</xdr:col>
      <xdr:colOff>119742</xdr:colOff>
      <xdr:row>29</xdr:row>
      <xdr:rowOff>108857</xdr:rowOff>
    </xdr:from>
    <xdr:to>
      <xdr:col>55</xdr:col>
      <xdr:colOff>9459</xdr:colOff>
      <xdr:row>44</xdr:row>
      <xdr:rowOff>174171</xdr:rowOff>
    </xdr:to>
    <xdr:pic>
      <xdr:nvPicPr>
        <xdr:cNvPr id="5" name="Picture 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6024799" y="5529943"/>
          <a:ext cx="7988689" cy="2917371"/>
        </a:xfrm>
        <a:prstGeom prst="rect">
          <a:avLst/>
        </a:prstGeom>
        <a:ln w="3175">
          <a:solidFill>
            <a:schemeClr val="tx1"/>
          </a:solidFill>
        </a:ln>
      </xdr:spPr>
    </xdr:pic>
    <xdr:clientData/>
  </xdr:twoCellAnchor>
  <xdr:twoCellAnchor editAs="oneCell">
    <xdr:from>
      <xdr:col>47</xdr:col>
      <xdr:colOff>119743</xdr:colOff>
      <xdr:row>21</xdr:row>
      <xdr:rowOff>21770</xdr:rowOff>
    </xdr:from>
    <xdr:to>
      <xdr:col>55</xdr:col>
      <xdr:colOff>-1</xdr:colOff>
      <xdr:row>28</xdr:row>
      <xdr:rowOff>149618</xdr:rowOff>
    </xdr:to>
    <xdr:pic>
      <xdr:nvPicPr>
        <xdr:cNvPr id="6" name="Picture 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024800" y="3962399"/>
          <a:ext cx="7979228" cy="1423248"/>
        </a:xfrm>
        <a:prstGeom prst="rect">
          <a:avLst/>
        </a:prstGeom>
        <a:ln w="3175">
          <a:solidFill>
            <a:schemeClr val="tx1"/>
          </a:solidFill>
        </a:ln>
      </xdr:spPr>
    </xdr:pic>
    <xdr:clientData/>
  </xdr:twoCellAnchor>
  <xdr:twoCellAnchor editAs="oneCell">
    <xdr:from>
      <xdr:col>47</xdr:col>
      <xdr:colOff>130629</xdr:colOff>
      <xdr:row>45</xdr:row>
      <xdr:rowOff>108856</xdr:rowOff>
    </xdr:from>
    <xdr:to>
      <xdr:col>55</xdr:col>
      <xdr:colOff>6998</xdr:colOff>
      <xdr:row>62</xdr:row>
      <xdr:rowOff>75967</xdr:rowOff>
    </xdr:to>
    <xdr:pic>
      <xdr:nvPicPr>
        <xdr:cNvPr id="7"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035686" y="8567056"/>
          <a:ext cx="7975341" cy="3167511"/>
        </a:xfrm>
        <a:prstGeom prst="rect">
          <a:avLst/>
        </a:prstGeom>
        <a:ln w="3175">
          <a:solidFill>
            <a:schemeClr val="tx1"/>
          </a:solidFill>
        </a:ln>
      </xdr:spPr>
    </xdr:pic>
    <xdr:clientData/>
  </xdr:twoCellAnchor>
  <xdr:twoCellAnchor editAs="oneCell">
    <xdr:from>
      <xdr:col>23</xdr:col>
      <xdr:colOff>272144</xdr:colOff>
      <xdr:row>18</xdr:row>
      <xdr:rowOff>65313</xdr:rowOff>
    </xdr:from>
    <xdr:to>
      <xdr:col>26</xdr:col>
      <xdr:colOff>651661</xdr:colOff>
      <xdr:row>25</xdr:row>
      <xdr:rowOff>119743</xdr:rowOff>
    </xdr:to>
    <xdr:pic>
      <xdr:nvPicPr>
        <xdr:cNvPr id="8" name="Picture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740258" y="3450770"/>
          <a:ext cx="3416632" cy="1349830"/>
        </a:xfrm>
        <a:prstGeom prst="rect">
          <a:avLst/>
        </a:prstGeom>
        <a:ln w="3175">
          <a:solidFill>
            <a:schemeClr val="tx1"/>
          </a:solidFill>
        </a:ln>
      </xdr:spPr>
    </xdr:pic>
    <xdr:clientData/>
  </xdr:twoCellAnchor>
  <xdr:twoCellAnchor>
    <xdr:from>
      <xdr:col>47</xdr:col>
      <xdr:colOff>128933</xdr:colOff>
      <xdr:row>18</xdr:row>
      <xdr:rowOff>176926</xdr:rowOff>
    </xdr:from>
    <xdr:to>
      <xdr:col>54</xdr:col>
      <xdr:colOff>997165</xdr:colOff>
      <xdr:row>20</xdr:row>
      <xdr:rowOff>93682</xdr:rowOff>
    </xdr:to>
    <xdr:sp macro="" textlink="">
      <xdr:nvSpPr>
        <xdr:cNvPr id="31" name="Left Brace 30"/>
        <xdr:cNvSpPr/>
      </xdr:nvSpPr>
      <xdr:spPr>
        <a:xfrm rot="5400000">
          <a:off x="49867971" y="-271598"/>
          <a:ext cx="286870" cy="7954832"/>
        </a:xfrm>
        <a:prstGeom prst="leftBrace">
          <a:avLst>
            <a:gd name="adj1" fmla="val 55884"/>
            <a:gd name="adj2" fmla="val 5159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47</xdr:col>
      <xdr:colOff>10886</xdr:colOff>
      <xdr:row>5</xdr:row>
      <xdr:rowOff>21771</xdr:rowOff>
    </xdr:from>
    <xdr:to>
      <xdr:col>50</xdr:col>
      <xdr:colOff>947058</xdr:colOff>
      <xdr:row>18</xdr:row>
      <xdr:rowOff>21773</xdr:rowOff>
    </xdr:to>
    <xdr:cxnSp macro="">
      <xdr:nvCxnSpPr>
        <xdr:cNvPr id="32" name="Straight Arrow Connector 31"/>
        <xdr:cNvCxnSpPr/>
      </xdr:nvCxnSpPr>
      <xdr:spPr>
        <a:xfrm flipH="1" flipV="1">
          <a:off x="45915943" y="979714"/>
          <a:ext cx="3973286" cy="24275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10886</xdr:colOff>
      <xdr:row>5</xdr:row>
      <xdr:rowOff>43543</xdr:rowOff>
    </xdr:from>
    <xdr:to>
      <xdr:col>50</xdr:col>
      <xdr:colOff>925286</xdr:colOff>
      <xdr:row>17</xdr:row>
      <xdr:rowOff>174172</xdr:rowOff>
    </xdr:to>
    <xdr:cxnSp macro="">
      <xdr:nvCxnSpPr>
        <xdr:cNvPr id="54" name="Straight Arrow Connector 53"/>
        <xdr:cNvCxnSpPr/>
      </xdr:nvCxnSpPr>
      <xdr:spPr>
        <a:xfrm flipH="1" flipV="1">
          <a:off x="48953057" y="1001486"/>
          <a:ext cx="914400" cy="237308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KK278"/>
  <sheetViews>
    <sheetView tabSelected="1" zoomScale="70" zoomScaleNormal="70" workbookViewId="0">
      <selection activeCell="G1" sqref="G1"/>
    </sheetView>
  </sheetViews>
  <sheetFormatPr defaultRowHeight="14.4" x14ac:dyDescent="0.3"/>
  <cols>
    <col min="1" max="5" width="15.33203125" style="6" customWidth="1"/>
    <col min="6" max="6" width="2.21875" style="29" customWidth="1"/>
    <col min="7" max="7" width="12.21875" style="23" customWidth="1"/>
    <col min="8" max="38" width="14.77734375" style="6" customWidth="1"/>
    <col min="39" max="39" width="2.21875" style="71" customWidth="1"/>
    <col min="40" max="62" width="14.77734375" style="6" customWidth="1"/>
    <col min="63" max="63" width="2.21875" style="71" customWidth="1"/>
    <col min="64" max="77" width="14.77734375" style="6" customWidth="1"/>
    <col min="78" max="78" width="2.21875" style="71" customWidth="1"/>
    <col min="79" max="92" width="14.77734375" style="6" customWidth="1"/>
    <col min="93" max="93" width="2.21875" style="71" customWidth="1"/>
    <col min="94" max="107" width="14.77734375" style="6" customWidth="1"/>
    <col min="108" max="108" width="2.21875" style="71" customWidth="1"/>
    <col min="109" max="122" width="14.77734375" style="6" customWidth="1"/>
    <col min="123" max="123" width="2.21875" style="71" customWidth="1"/>
    <col min="124" max="137" width="14.77734375" style="6" customWidth="1"/>
    <col min="138" max="138" width="2.21875" style="71" customWidth="1"/>
    <col min="139" max="152" width="14.77734375" style="6" customWidth="1"/>
    <col min="153" max="153" width="2.21875" style="71" customWidth="1"/>
    <col min="154" max="167" width="14.77734375" style="6" customWidth="1"/>
    <col min="168" max="168" width="2.21875" style="71" customWidth="1"/>
    <col min="169" max="182" width="14.77734375" style="6" customWidth="1"/>
    <col min="183" max="183" width="2.21875" style="71" customWidth="1"/>
    <col min="184" max="197" width="14.77734375" style="6" customWidth="1"/>
    <col min="198" max="198" width="2.21875" style="96" customWidth="1"/>
    <col min="199" max="212" width="14.77734375" customWidth="1"/>
    <col min="213" max="213" width="2.21875" style="96" customWidth="1"/>
    <col min="214" max="227" width="14.77734375" customWidth="1"/>
    <col min="228" max="228" width="2.21875" style="96" customWidth="1"/>
    <col min="229" max="242" width="14.77734375" customWidth="1"/>
    <col min="243" max="243" width="2.21875" style="96" customWidth="1"/>
    <col min="244" max="257" width="14.77734375" customWidth="1"/>
    <col min="258" max="258" width="2.21875" style="96" customWidth="1"/>
    <col min="259" max="272" width="14.77734375" customWidth="1"/>
    <col min="273" max="273" width="2.21875" style="96" customWidth="1"/>
    <col min="274" max="287" width="14.77734375" customWidth="1"/>
    <col min="288" max="288" width="14.77734375" style="6" customWidth="1"/>
    <col min="289" max="318" width="14.77734375" customWidth="1"/>
  </cols>
  <sheetData>
    <row r="1" spans="1:289" ht="15" thickBot="1" x14ac:dyDescent="0.35">
      <c r="H1" s="1"/>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93"/>
      <c r="AN1" s="177" t="s">
        <v>379</v>
      </c>
      <c r="AO1" s="1"/>
      <c r="AP1" s="1"/>
      <c r="AQ1" s="1"/>
      <c r="AR1" s="8"/>
      <c r="AS1" s="8"/>
      <c r="AU1" s="178" t="s">
        <v>378</v>
      </c>
      <c r="AV1" s="8"/>
      <c r="AW1" s="7"/>
      <c r="AX1" s="7"/>
      <c r="AY1" s="7"/>
      <c r="AZ1" s="7"/>
      <c r="BA1" s="7"/>
      <c r="BB1" s="7"/>
      <c r="BC1" s="7"/>
      <c r="BD1" s="7"/>
      <c r="BE1" s="7"/>
      <c r="BF1" s="7"/>
      <c r="GQ1" s="6"/>
      <c r="GR1" s="6"/>
      <c r="GS1" s="6"/>
      <c r="GT1" s="6"/>
      <c r="GU1" s="6"/>
      <c r="GV1" s="6"/>
      <c r="GW1" s="6"/>
      <c r="GX1" s="6"/>
      <c r="GY1" s="6"/>
      <c r="GZ1" s="6"/>
      <c r="HA1" s="6"/>
      <c r="HB1" s="6"/>
      <c r="HC1" s="6"/>
      <c r="HD1" s="6"/>
      <c r="HF1" s="6"/>
      <c r="HG1" s="6"/>
      <c r="HH1" s="6"/>
      <c r="HI1" s="6"/>
      <c r="HJ1" s="6"/>
      <c r="HK1" s="6"/>
      <c r="HL1" s="6"/>
      <c r="HM1" s="6"/>
      <c r="HN1" s="6"/>
      <c r="HO1" s="6"/>
      <c r="HP1" s="6"/>
      <c r="HQ1" s="6"/>
      <c r="HR1" s="6"/>
      <c r="HS1" s="6"/>
      <c r="HU1" s="6"/>
      <c r="HV1" s="6"/>
      <c r="HW1" s="6"/>
      <c r="HX1" s="6"/>
      <c r="HY1" s="6"/>
      <c r="HZ1" s="6"/>
      <c r="IA1" s="6"/>
      <c r="IB1" s="6"/>
      <c r="IC1" s="6"/>
      <c r="ID1" s="6"/>
      <c r="IE1" s="6"/>
      <c r="IF1" s="6"/>
      <c r="IG1" s="6"/>
      <c r="IH1" s="6"/>
      <c r="IJ1" s="6"/>
      <c r="IK1" s="6"/>
      <c r="IL1" s="6"/>
      <c r="IM1" s="6"/>
      <c r="IN1" s="6"/>
      <c r="IO1" s="6"/>
      <c r="IP1" s="6"/>
      <c r="IQ1" s="6"/>
      <c r="IR1" s="6"/>
      <c r="IS1" s="6"/>
      <c r="IT1" s="6"/>
      <c r="IU1" s="6"/>
      <c r="IV1" s="6"/>
      <c r="IW1" s="6"/>
      <c r="IY1" s="6"/>
      <c r="IZ1" s="6"/>
      <c r="JA1" s="6"/>
      <c r="JB1" s="6"/>
      <c r="JC1" s="6"/>
      <c r="JD1" s="6"/>
      <c r="JE1" s="6"/>
      <c r="JF1" s="6"/>
      <c r="JG1" s="6"/>
      <c r="JH1" s="6"/>
      <c r="JI1" s="6"/>
      <c r="JJ1" s="6"/>
      <c r="JK1" s="6"/>
      <c r="JL1" s="6"/>
      <c r="JN1" s="6"/>
      <c r="JO1" s="6"/>
      <c r="JP1" s="6"/>
      <c r="JQ1" s="6"/>
      <c r="JR1" s="6"/>
      <c r="JS1" s="6"/>
      <c r="JT1" s="6"/>
      <c r="JU1" s="6"/>
      <c r="JV1" s="6"/>
      <c r="JW1" s="6"/>
      <c r="JX1" s="6"/>
      <c r="JY1" s="6"/>
      <c r="JZ1" s="6"/>
      <c r="KA1" s="6"/>
    </row>
    <row r="2" spans="1:289" ht="15" thickBot="1" x14ac:dyDescent="0.35">
      <c r="B2" s="1"/>
      <c r="C2" s="1"/>
      <c r="D2" s="1"/>
      <c r="E2" s="1"/>
      <c r="H2" s="177" t="s">
        <v>377</v>
      </c>
      <c r="I2" s="7"/>
      <c r="J2" s="7"/>
      <c r="K2" s="7"/>
      <c r="L2" s="7"/>
      <c r="M2" s="7"/>
      <c r="N2" s="7"/>
      <c r="O2" s="7"/>
      <c r="P2" s="7"/>
      <c r="Q2" s="7"/>
      <c r="R2" s="7"/>
      <c r="S2" s="7"/>
      <c r="T2" s="7"/>
      <c r="U2" s="7"/>
      <c r="V2" s="7"/>
      <c r="W2" s="7"/>
      <c r="X2" s="7"/>
      <c r="Y2" s="7"/>
      <c r="Z2" s="7"/>
      <c r="AA2" s="7"/>
      <c r="AB2" s="7"/>
      <c r="AC2" s="7"/>
      <c r="AD2" s="207" t="s">
        <v>8</v>
      </c>
      <c r="AE2" s="220"/>
      <c r="AF2" s="220"/>
      <c r="AG2" s="220"/>
      <c r="AH2" s="220"/>
      <c r="AI2" s="220"/>
      <c r="AJ2" s="220"/>
      <c r="AK2" s="220"/>
      <c r="AL2" s="221"/>
      <c r="AM2" s="93"/>
      <c r="AN2" s="1"/>
      <c r="AO2" s="222" t="s">
        <v>9</v>
      </c>
      <c r="AP2" s="222"/>
      <c r="AQ2" s="222"/>
      <c r="AR2" s="222"/>
      <c r="AS2" s="222"/>
      <c r="AT2" s="9" t="s">
        <v>10</v>
      </c>
      <c r="AU2" s="223" t="s">
        <v>11</v>
      </c>
      <c r="AV2" s="223"/>
      <c r="AW2" s="52" t="s">
        <v>12</v>
      </c>
      <c r="AX2" s="7"/>
      <c r="AY2" s="7"/>
      <c r="AZ2" s="7"/>
      <c r="BA2" s="7"/>
      <c r="BB2" s="207" t="s">
        <v>13</v>
      </c>
      <c r="BC2" s="208"/>
      <c r="BD2" s="208"/>
      <c r="BE2" s="208"/>
      <c r="BF2" s="208"/>
      <c r="BG2" s="208"/>
      <c r="BH2" s="208"/>
      <c r="BI2" s="208"/>
      <c r="BJ2" s="209"/>
      <c r="BL2" s="52" t="s">
        <v>89</v>
      </c>
      <c r="BM2" s="7"/>
      <c r="BN2" s="7"/>
      <c r="BO2" s="7"/>
      <c r="BP2" s="7"/>
      <c r="BQ2" s="207" t="s">
        <v>97</v>
      </c>
      <c r="BR2" s="208"/>
      <c r="BS2" s="208"/>
      <c r="BT2" s="208"/>
      <c r="BU2" s="208"/>
      <c r="BV2" s="208"/>
      <c r="BW2" s="208"/>
      <c r="BX2" s="208"/>
      <c r="BY2" s="209"/>
      <c r="CA2" s="52" t="s">
        <v>99</v>
      </c>
      <c r="CB2" s="7"/>
      <c r="CC2" s="7"/>
      <c r="CD2" s="7"/>
      <c r="CE2" s="7"/>
      <c r="CF2" s="207" t="s">
        <v>103</v>
      </c>
      <c r="CG2" s="208"/>
      <c r="CH2" s="208"/>
      <c r="CI2" s="208"/>
      <c r="CJ2" s="208"/>
      <c r="CK2" s="208"/>
      <c r="CL2" s="208"/>
      <c r="CM2" s="208"/>
      <c r="CN2" s="209"/>
      <c r="CP2" s="52" t="s">
        <v>107</v>
      </c>
      <c r="CQ2" s="7"/>
      <c r="CR2" s="7"/>
      <c r="CS2" s="7"/>
      <c r="CT2" s="7"/>
      <c r="CU2" s="207" t="s">
        <v>115</v>
      </c>
      <c r="CV2" s="208"/>
      <c r="CW2" s="208"/>
      <c r="CX2" s="208"/>
      <c r="CY2" s="208"/>
      <c r="CZ2" s="208"/>
      <c r="DA2" s="208"/>
      <c r="DB2" s="208"/>
      <c r="DC2" s="209"/>
      <c r="DE2" s="52" t="s">
        <v>117</v>
      </c>
      <c r="DF2" s="7"/>
      <c r="DG2" s="7"/>
      <c r="DH2" s="7"/>
      <c r="DI2" s="7"/>
      <c r="DJ2" s="207" t="s">
        <v>123</v>
      </c>
      <c r="DK2" s="208"/>
      <c r="DL2" s="208"/>
      <c r="DM2" s="208"/>
      <c r="DN2" s="208"/>
      <c r="DO2" s="208"/>
      <c r="DP2" s="208"/>
      <c r="DQ2" s="208"/>
      <c r="DR2" s="209"/>
      <c r="DT2" s="52" t="s">
        <v>126</v>
      </c>
      <c r="DU2" s="7"/>
      <c r="DV2" s="7"/>
      <c r="DW2" s="7"/>
      <c r="DX2" s="7"/>
      <c r="DY2" s="207" t="s">
        <v>133</v>
      </c>
      <c r="DZ2" s="208"/>
      <c r="EA2" s="208"/>
      <c r="EB2" s="208"/>
      <c r="EC2" s="208"/>
      <c r="ED2" s="208"/>
      <c r="EE2" s="208"/>
      <c r="EF2" s="208"/>
      <c r="EG2" s="209"/>
      <c r="EI2" s="52" t="s">
        <v>135</v>
      </c>
      <c r="EJ2" s="7"/>
      <c r="EK2" s="7"/>
      <c r="EL2" s="7"/>
      <c r="EM2" s="7"/>
      <c r="EN2" s="207" t="s">
        <v>141</v>
      </c>
      <c r="EO2" s="208"/>
      <c r="EP2" s="208"/>
      <c r="EQ2" s="208"/>
      <c r="ER2" s="208"/>
      <c r="ES2" s="208"/>
      <c r="ET2" s="208"/>
      <c r="EU2" s="208"/>
      <c r="EV2" s="209"/>
      <c r="EX2" s="52" t="s">
        <v>144</v>
      </c>
      <c r="EY2" s="7"/>
      <c r="EZ2" s="7"/>
      <c r="FA2" s="7"/>
      <c r="FB2" s="7"/>
      <c r="FC2" s="207" t="s">
        <v>148</v>
      </c>
      <c r="FD2" s="208"/>
      <c r="FE2" s="208"/>
      <c r="FF2" s="208"/>
      <c r="FG2" s="208"/>
      <c r="FH2" s="208"/>
      <c r="FI2" s="208"/>
      <c r="FJ2" s="208"/>
      <c r="FK2" s="209"/>
      <c r="FM2" s="52" t="s">
        <v>153</v>
      </c>
      <c r="FN2" s="7"/>
      <c r="FO2" s="7"/>
      <c r="FP2" s="7"/>
      <c r="FQ2" s="7"/>
      <c r="FR2" s="207" t="s">
        <v>160</v>
      </c>
      <c r="FS2" s="208"/>
      <c r="FT2" s="208"/>
      <c r="FU2" s="208"/>
      <c r="FV2" s="208"/>
      <c r="FW2" s="208"/>
      <c r="FX2" s="208"/>
      <c r="FY2" s="208"/>
      <c r="FZ2" s="209"/>
      <c r="GB2" s="52" t="s">
        <v>162</v>
      </c>
      <c r="GC2" s="7"/>
      <c r="GD2" s="7"/>
      <c r="GE2" s="7"/>
      <c r="GF2" s="7"/>
      <c r="GG2" s="207" t="s">
        <v>169</v>
      </c>
      <c r="GH2" s="208"/>
      <c r="GI2" s="208"/>
      <c r="GJ2" s="208"/>
      <c r="GK2" s="208"/>
      <c r="GL2" s="208"/>
      <c r="GM2" s="208"/>
      <c r="GN2" s="208"/>
      <c r="GO2" s="209"/>
      <c r="GQ2" s="59" t="s">
        <v>171</v>
      </c>
      <c r="GR2" s="7"/>
      <c r="GS2" s="7"/>
      <c r="GT2" s="7"/>
      <c r="GU2" s="7"/>
      <c r="GV2" s="207" t="s">
        <v>178</v>
      </c>
      <c r="GW2" s="208"/>
      <c r="GX2" s="208"/>
      <c r="GY2" s="208"/>
      <c r="GZ2" s="208"/>
      <c r="HA2" s="208"/>
      <c r="HB2" s="208"/>
      <c r="HC2" s="208"/>
      <c r="HD2" s="209"/>
      <c r="HF2" s="52" t="s">
        <v>180</v>
      </c>
      <c r="HG2" s="7"/>
      <c r="HH2" s="7"/>
      <c r="HI2" s="7"/>
      <c r="HJ2" s="7"/>
      <c r="HK2" s="207" t="s">
        <v>187</v>
      </c>
      <c r="HL2" s="208"/>
      <c r="HM2" s="208"/>
      <c r="HN2" s="208"/>
      <c r="HO2" s="208"/>
      <c r="HP2" s="208"/>
      <c r="HQ2" s="208"/>
      <c r="HR2" s="208"/>
      <c r="HS2" s="209"/>
      <c r="HU2" s="52" t="s">
        <v>189</v>
      </c>
      <c r="HV2" s="7"/>
      <c r="HW2" s="7"/>
      <c r="HX2" s="7"/>
      <c r="HY2" s="7"/>
      <c r="HZ2" s="207" t="s">
        <v>196</v>
      </c>
      <c r="IA2" s="208"/>
      <c r="IB2" s="208"/>
      <c r="IC2" s="208"/>
      <c r="ID2" s="208"/>
      <c r="IE2" s="208"/>
      <c r="IF2" s="208"/>
      <c r="IG2" s="208"/>
      <c r="IH2" s="209"/>
      <c r="IJ2" s="52" t="s">
        <v>198</v>
      </c>
      <c r="IK2" s="7"/>
      <c r="IL2" s="7"/>
      <c r="IM2" s="7"/>
      <c r="IN2" s="7"/>
      <c r="IO2" s="207" t="s">
        <v>205</v>
      </c>
      <c r="IP2" s="208"/>
      <c r="IQ2" s="208"/>
      <c r="IR2" s="208"/>
      <c r="IS2" s="208"/>
      <c r="IT2" s="208"/>
      <c r="IU2" s="208"/>
      <c r="IV2" s="208"/>
      <c r="IW2" s="209"/>
      <c r="IY2" s="52" t="s">
        <v>207</v>
      </c>
      <c r="IZ2" s="7"/>
      <c r="JA2" s="7"/>
      <c r="JB2" s="7"/>
      <c r="JC2" s="7"/>
      <c r="JD2" s="207" t="s">
        <v>214</v>
      </c>
      <c r="JE2" s="208"/>
      <c r="JF2" s="208"/>
      <c r="JG2" s="208"/>
      <c r="JH2" s="208"/>
      <c r="JI2" s="208"/>
      <c r="JJ2" s="208"/>
      <c r="JK2" s="208"/>
      <c r="JL2" s="209"/>
      <c r="JN2" s="52" t="s">
        <v>216</v>
      </c>
      <c r="JO2" s="7"/>
      <c r="JP2" s="7"/>
      <c r="JQ2" s="7"/>
      <c r="JR2" s="7"/>
      <c r="JS2" s="207" t="s">
        <v>223</v>
      </c>
      <c r="JT2" s="208"/>
      <c r="JU2" s="208"/>
      <c r="JV2" s="208"/>
      <c r="JW2" s="208"/>
      <c r="JX2" s="208"/>
      <c r="JY2" s="208"/>
      <c r="JZ2" s="208"/>
      <c r="KA2" s="209"/>
      <c r="KB2" s="60" t="s">
        <v>225</v>
      </c>
    </row>
    <row r="3" spans="1:289" x14ac:dyDescent="0.3">
      <c r="A3" s="2" t="s">
        <v>1</v>
      </c>
      <c r="B3" s="2" t="s">
        <v>0</v>
      </c>
      <c r="C3" s="2" t="s">
        <v>2</v>
      </c>
      <c r="D3" s="2" t="s">
        <v>3</v>
      </c>
      <c r="E3" s="3" t="s">
        <v>4</v>
      </c>
      <c r="H3" s="2" t="s">
        <v>14</v>
      </c>
      <c r="I3" s="2" t="s">
        <v>15</v>
      </c>
      <c r="J3" s="2" t="s">
        <v>16</v>
      </c>
      <c r="K3" s="10" t="s">
        <v>17</v>
      </c>
      <c r="L3" s="11" t="s">
        <v>18</v>
      </c>
      <c r="M3" s="11" t="s">
        <v>15</v>
      </c>
      <c r="N3" s="11" t="s">
        <v>19</v>
      </c>
      <c r="O3" s="11" t="s">
        <v>20</v>
      </c>
      <c r="P3" s="11" t="s">
        <v>15</v>
      </c>
      <c r="Q3" s="11" t="s">
        <v>21</v>
      </c>
      <c r="R3" s="48" t="s">
        <v>22</v>
      </c>
      <c r="S3" s="48" t="s">
        <v>15</v>
      </c>
      <c r="T3" s="48" t="s">
        <v>23</v>
      </c>
      <c r="U3" s="48" t="s">
        <v>24</v>
      </c>
      <c r="V3" s="47" t="s">
        <v>15</v>
      </c>
      <c r="W3" s="44" t="s">
        <v>25</v>
      </c>
      <c r="X3" s="44" t="s">
        <v>15</v>
      </c>
      <c r="Y3" s="44" t="s">
        <v>26</v>
      </c>
      <c r="Z3" s="42" t="s">
        <v>27</v>
      </c>
      <c r="AA3" s="42" t="s">
        <v>27</v>
      </c>
      <c r="AB3" s="40" t="s">
        <v>28</v>
      </c>
      <c r="AC3" s="40" t="s">
        <v>28</v>
      </c>
      <c r="AD3" s="39" t="s">
        <v>29</v>
      </c>
      <c r="AE3" s="39" t="s">
        <v>29</v>
      </c>
      <c r="AF3" s="39" t="s">
        <v>30</v>
      </c>
      <c r="AG3" s="39" t="s">
        <v>30</v>
      </c>
      <c r="AH3" s="38" t="s">
        <v>31</v>
      </c>
      <c r="AI3" s="38" t="s">
        <v>75</v>
      </c>
      <c r="AJ3" s="38" t="s">
        <v>81</v>
      </c>
      <c r="AK3" s="38" t="s">
        <v>75</v>
      </c>
      <c r="AL3" s="38" t="s">
        <v>76</v>
      </c>
      <c r="AM3" s="94"/>
      <c r="AN3" s="2" t="s">
        <v>32</v>
      </c>
      <c r="AO3" s="2" t="s">
        <v>33</v>
      </c>
      <c r="AP3" s="2" t="s">
        <v>34</v>
      </c>
      <c r="AQ3" s="2" t="s">
        <v>35</v>
      </c>
      <c r="AR3" s="2" t="s">
        <v>36</v>
      </c>
      <c r="AS3" s="2" t="s">
        <v>37</v>
      </c>
      <c r="AT3" s="14" t="s">
        <v>38</v>
      </c>
      <c r="AU3" s="15" t="s">
        <v>38</v>
      </c>
      <c r="AV3" s="15" t="s">
        <v>39</v>
      </c>
      <c r="AW3" s="47" t="s">
        <v>40</v>
      </c>
      <c r="AX3" s="53" t="s">
        <v>41</v>
      </c>
      <c r="AY3" s="53" t="s">
        <v>41</v>
      </c>
      <c r="AZ3" s="40" t="s">
        <v>42</v>
      </c>
      <c r="BA3" s="40" t="s">
        <v>42</v>
      </c>
      <c r="BB3" s="39" t="s">
        <v>29</v>
      </c>
      <c r="BC3" s="12" t="s">
        <v>29</v>
      </c>
      <c r="BD3" s="12" t="s">
        <v>30</v>
      </c>
      <c r="BE3" s="12" t="s">
        <v>30</v>
      </c>
      <c r="BF3" s="13" t="s">
        <v>31</v>
      </c>
      <c r="BG3" s="38" t="s">
        <v>75</v>
      </c>
      <c r="BH3" s="38" t="s">
        <v>81</v>
      </c>
      <c r="BI3" s="38" t="s">
        <v>75</v>
      </c>
      <c r="BJ3" s="38" t="s">
        <v>76</v>
      </c>
      <c r="BL3" s="47" t="s">
        <v>40</v>
      </c>
      <c r="BM3" s="53" t="s">
        <v>41</v>
      </c>
      <c r="BN3" s="53" t="s">
        <v>41</v>
      </c>
      <c r="BO3" s="40" t="s">
        <v>93</v>
      </c>
      <c r="BP3" s="40" t="s">
        <v>93</v>
      </c>
      <c r="BQ3" s="39" t="s">
        <v>29</v>
      </c>
      <c r="BR3" s="39" t="s">
        <v>29</v>
      </c>
      <c r="BS3" s="39" t="s">
        <v>30</v>
      </c>
      <c r="BT3" s="39" t="s">
        <v>30</v>
      </c>
      <c r="BU3" s="38" t="s">
        <v>31</v>
      </c>
      <c r="BV3" s="38" t="s">
        <v>75</v>
      </c>
      <c r="BW3" s="38" t="s">
        <v>81</v>
      </c>
      <c r="BX3" s="38" t="s">
        <v>75</v>
      </c>
      <c r="BY3" s="38" t="s">
        <v>76</v>
      </c>
      <c r="CA3" s="47" t="s">
        <v>40</v>
      </c>
      <c r="CB3" s="53" t="s">
        <v>41</v>
      </c>
      <c r="CC3" s="53" t="s">
        <v>41</v>
      </c>
      <c r="CD3" s="40" t="s">
        <v>111</v>
      </c>
      <c r="CE3" s="40" t="s">
        <v>111</v>
      </c>
      <c r="CF3" s="39" t="s">
        <v>29</v>
      </c>
      <c r="CG3" s="39" t="s">
        <v>29</v>
      </c>
      <c r="CH3" s="39" t="s">
        <v>30</v>
      </c>
      <c r="CI3" s="39" t="s">
        <v>30</v>
      </c>
      <c r="CJ3" s="38" t="s">
        <v>31</v>
      </c>
      <c r="CK3" s="38" t="s">
        <v>75</v>
      </c>
      <c r="CL3" s="38" t="s">
        <v>81</v>
      </c>
      <c r="CM3" s="38" t="s">
        <v>75</v>
      </c>
      <c r="CN3" s="38" t="s">
        <v>76</v>
      </c>
      <c r="CP3" s="47" t="s">
        <v>40</v>
      </c>
      <c r="CQ3" s="53" t="s">
        <v>41</v>
      </c>
      <c r="CR3" s="53" t="s">
        <v>41</v>
      </c>
      <c r="CS3" s="40" t="s">
        <v>110</v>
      </c>
      <c r="CT3" s="40" t="s">
        <v>110</v>
      </c>
      <c r="CU3" s="39" t="s">
        <v>29</v>
      </c>
      <c r="CV3" s="39" t="s">
        <v>29</v>
      </c>
      <c r="CW3" s="39" t="s">
        <v>30</v>
      </c>
      <c r="CX3" s="39" t="s">
        <v>30</v>
      </c>
      <c r="CY3" s="38" t="s">
        <v>31</v>
      </c>
      <c r="CZ3" s="38" t="s">
        <v>75</v>
      </c>
      <c r="DA3" s="38" t="s">
        <v>81</v>
      </c>
      <c r="DB3" s="38" t="s">
        <v>75</v>
      </c>
      <c r="DC3" s="38" t="s">
        <v>76</v>
      </c>
      <c r="DE3" s="47" t="s">
        <v>40</v>
      </c>
      <c r="DF3" s="53" t="s">
        <v>41</v>
      </c>
      <c r="DG3" s="53" t="s">
        <v>41</v>
      </c>
      <c r="DH3" s="40" t="s">
        <v>120</v>
      </c>
      <c r="DI3" s="40" t="s">
        <v>120</v>
      </c>
      <c r="DJ3" s="39" t="s">
        <v>29</v>
      </c>
      <c r="DK3" s="39" t="s">
        <v>29</v>
      </c>
      <c r="DL3" s="39" t="s">
        <v>30</v>
      </c>
      <c r="DM3" s="39" t="s">
        <v>30</v>
      </c>
      <c r="DN3" s="38" t="s">
        <v>31</v>
      </c>
      <c r="DO3" s="38" t="s">
        <v>75</v>
      </c>
      <c r="DP3" s="38" t="s">
        <v>81</v>
      </c>
      <c r="DQ3" s="38" t="s">
        <v>75</v>
      </c>
      <c r="DR3" s="38" t="s">
        <v>76</v>
      </c>
      <c r="DT3" s="47" t="s">
        <v>40</v>
      </c>
      <c r="DU3" s="53" t="s">
        <v>41</v>
      </c>
      <c r="DV3" s="53" t="s">
        <v>41</v>
      </c>
      <c r="DW3" s="40" t="s">
        <v>129</v>
      </c>
      <c r="DX3" s="40" t="s">
        <v>129</v>
      </c>
      <c r="DY3" s="39" t="s">
        <v>29</v>
      </c>
      <c r="DZ3" s="39" t="s">
        <v>29</v>
      </c>
      <c r="EA3" s="39" t="s">
        <v>30</v>
      </c>
      <c r="EB3" s="39" t="s">
        <v>30</v>
      </c>
      <c r="EC3" s="38" t="s">
        <v>31</v>
      </c>
      <c r="ED3" s="38" t="s">
        <v>75</v>
      </c>
      <c r="EE3" s="38" t="s">
        <v>81</v>
      </c>
      <c r="EF3" s="38" t="s">
        <v>75</v>
      </c>
      <c r="EG3" s="38" t="s">
        <v>76</v>
      </c>
      <c r="EI3" s="47" t="s">
        <v>40</v>
      </c>
      <c r="EJ3" s="53" t="s">
        <v>41</v>
      </c>
      <c r="EK3" s="53" t="s">
        <v>41</v>
      </c>
      <c r="EL3" s="40" t="s">
        <v>138</v>
      </c>
      <c r="EM3" s="40" t="s">
        <v>138</v>
      </c>
      <c r="EN3" s="39" t="s">
        <v>29</v>
      </c>
      <c r="EO3" s="39" t="s">
        <v>29</v>
      </c>
      <c r="EP3" s="39" t="s">
        <v>30</v>
      </c>
      <c r="EQ3" s="39" t="s">
        <v>30</v>
      </c>
      <c r="ER3" s="38" t="s">
        <v>31</v>
      </c>
      <c r="ES3" s="38" t="s">
        <v>75</v>
      </c>
      <c r="ET3" s="38" t="s">
        <v>81</v>
      </c>
      <c r="EU3" s="38" t="s">
        <v>75</v>
      </c>
      <c r="EV3" s="38" t="s">
        <v>76</v>
      </c>
      <c r="EX3" s="47" t="s">
        <v>40</v>
      </c>
      <c r="EY3" s="53" t="s">
        <v>41</v>
      </c>
      <c r="EZ3" s="53" t="s">
        <v>41</v>
      </c>
      <c r="FA3" s="40" t="s">
        <v>147</v>
      </c>
      <c r="FB3" s="40" t="s">
        <v>147</v>
      </c>
      <c r="FC3" s="39" t="s">
        <v>29</v>
      </c>
      <c r="FD3" s="39" t="s">
        <v>29</v>
      </c>
      <c r="FE3" s="39" t="s">
        <v>30</v>
      </c>
      <c r="FF3" s="39" t="s">
        <v>30</v>
      </c>
      <c r="FG3" s="38" t="s">
        <v>31</v>
      </c>
      <c r="FH3" s="38" t="s">
        <v>75</v>
      </c>
      <c r="FI3" s="38" t="s">
        <v>81</v>
      </c>
      <c r="FJ3" s="38" t="s">
        <v>75</v>
      </c>
      <c r="FK3" s="38" t="s">
        <v>76</v>
      </c>
      <c r="FM3" s="47" t="s">
        <v>40</v>
      </c>
      <c r="FN3" s="53" t="s">
        <v>41</v>
      </c>
      <c r="FO3" s="53" t="s">
        <v>41</v>
      </c>
      <c r="FP3" s="40" t="s">
        <v>156</v>
      </c>
      <c r="FQ3" s="40" t="s">
        <v>156</v>
      </c>
      <c r="FR3" s="39" t="s">
        <v>29</v>
      </c>
      <c r="FS3" s="39" t="s">
        <v>29</v>
      </c>
      <c r="FT3" s="39" t="s">
        <v>30</v>
      </c>
      <c r="FU3" s="39" t="s">
        <v>30</v>
      </c>
      <c r="FV3" s="38" t="s">
        <v>31</v>
      </c>
      <c r="FW3" s="38" t="s">
        <v>75</v>
      </c>
      <c r="FX3" s="38" t="s">
        <v>81</v>
      </c>
      <c r="FY3" s="38" t="s">
        <v>75</v>
      </c>
      <c r="FZ3" s="38" t="s">
        <v>76</v>
      </c>
      <c r="GB3" s="47" t="s">
        <v>40</v>
      </c>
      <c r="GC3" s="53" t="s">
        <v>41</v>
      </c>
      <c r="GD3" s="53" t="s">
        <v>41</v>
      </c>
      <c r="GE3" s="40" t="s">
        <v>165</v>
      </c>
      <c r="GF3" s="40" t="s">
        <v>165</v>
      </c>
      <c r="GG3" s="39" t="s">
        <v>29</v>
      </c>
      <c r="GH3" s="39" t="s">
        <v>29</v>
      </c>
      <c r="GI3" s="39" t="s">
        <v>30</v>
      </c>
      <c r="GJ3" s="39" t="s">
        <v>30</v>
      </c>
      <c r="GK3" s="38" t="s">
        <v>31</v>
      </c>
      <c r="GL3" s="38" t="s">
        <v>75</v>
      </c>
      <c r="GM3" s="38" t="s">
        <v>81</v>
      </c>
      <c r="GN3" s="38" t="s">
        <v>75</v>
      </c>
      <c r="GO3" s="38" t="s">
        <v>76</v>
      </c>
      <c r="GQ3" s="47" t="s">
        <v>40</v>
      </c>
      <c r="GR3" s="53" t="s">
        <v>41</v>
      </c>
      <c r="GS3" s="53" t="s">
        <v>41</v>
      </c>
      <c r="GT3" s="40" t="s">
        <v>174</v>
      </c>
      <c r="GU3" s="40" t="s">
        <v>174</v>
      </c>
      <c r="GV3" s="39" t="s">
        <v>29</v>
      </c>
      <c r="GW3" s="39" t="s">
        <v>29</v>
      </c>
      <c r="GX3" s="39" t="s">
        <v>30</v>
      </c>
      <c r="GY3" s="39" t="s">
        <v>30</v>
      </c>
      <c r="GZ3" s="38" t="s">
        <v>31</v>
      </c>
      <c r="HA3" s="38" t="s">
        <v>75</v>
      </c>
      <c r="HB3" s="38" t="s">
        <v>81</v>
      </c>
      <c r="HC3" s="38" t="s">
        <v>75</v>
      </c>
      <c r="HD3" s="38" t="s">
        <v>76</v>
      </c>
      <c r="HF3" s="47" t="s">
        <v>40</v>
      </c>
      <c r="HG3" s="53" t="s">
        <v>41</v>
      </c>
      <c r="HH3" s="53" t="s">
        <v>41</v>
      </c>
      <c r="HI3" s="40" t="s">
        <v>183</v>
      </c>
      <c r="HJ3" s="40" t="s">
        <v>183</v>
      </c>
      <c r="HK3" s="39" t="s">
        <v>29</v>
      </c>
      <c r="HL3" s="39" t="s">
        <v>29</v>
      </c>
      <c r="HM3" s="39" t="s">
        <v>30</v>
      </c>
      <c r="HN3" s="39" t="s">
        <v>30</v>
      </c>
      <c r="HO3" s="38" t="s">
        <v>31</v>
      </c>
      <c r="HP3" s="38" t="s">
        <v>75</v>
      </c>
      <c r="HQ3" s="38" t="s">
        <v>81</v>
      </c>
      <c r="HR3" s="38" t="s">
        <v>75</v>
      </c>
      <c r="HS3" s="38" t="s">
        <v>76</v>
      </c>
      <c r="HU3" s="47" t="s">
        <v>40</v>
      </c>
      <c r="HV3" s="53" t="s">
        <v>41</v>
      </c>
      <c r="HW3" s="53" t="s">
        <v>41</v>
      </c>
      <c r="HX3" s="40" t="s">
        <v>192</v>
      </c>
      <c r="HY3" s="40" t="s">
        <v>192</v>
      </c>
      <c r="HZ3" s="39" t="s">
        <v>29</v>
      </c>
      <c r="IA3" s="39" t="s">
        <v>29</v>
      </c>
      <c r="IB3" s="39" t="s">
        <v>30</v>
      </c>
      <c r="IC3" s="39" t="s">
        <v>30</v>
      </c>
      <c r="ID3" s="38" t="s">
        <v>31</v>
      </c>
      <c r="IE3" s="38" t="s">
        <v>75</v>
      </c>
      <c r="IF3" s="38" t="s">
        <v>81</v>
      </c>
      <c r="IG3" s="38" t="s">
        <v>75</v>
      </c>
      <c r="IH3" s="38" t="s">
        <v>76</v>
      </c>
      <c r="IJ3" s="47" t="s">
        <v>40</v>
      </c>
      <c r="IK3" s="53" t="s">
        <v>41</v>
      </c>
      <c r="IL3" s="53" t="s">
        <v>41</v>
      </c>
      <c r="IM3" s="40" t="s">
        <v>201</v>
      </c>
      <c r="IN3" s="40" t="s">
        <v>201</v>
      </c>
      <c r="IO3" s="39" t="s">
        <v>29</v>
      </c>
      <c r="IP3" s="39" t="s">
        <v>29</v>
      </c>
      <c r="IQ3" s="39" t="s">
        <v>30</v>
      </c>
      <c r="IR3" s="39" t="s">
        <v>30</v>
      </c>
      <c r="IS3" s="38" t="s">
        <v>31</v>
      </c>
      <c r="IT3" s="38" t="s">
        <v>75</v>
      </c>
      <c r="IU3" s="38" t="s">
        <v>81</v>
      </c>
      <c r="IV3" s="38" t="s">
        <v>75</v>
      </c>
      <c r="IW3" s="38" t="s">
        <v>76</v>
      </c>
      <c r="IY3" s="47" t="s">
        <v>40</v>
      </c>
      <c r="IZ3" s="53" t="s">
        <v>41</v>
      </c>
      <c r="JA3" s="53" t="s">
        <v>41</v>
      </c>
      <c r="JB3" s="40" t="s">
        <v>210</v>
      </c>
      <c r="JC3" s="40" t="s">
        <v>210</v>
      </c>
      <c r="JD3" s="39" t="s">
        <v>29</v>
      </c>
      <c r="JE3" s="39" t="s">
        <v>29</v>
      </c>
      <c r="JF3" s="39" t="s">
        <v>30</v>
      </c>
      <c r="JG3" s="39" t="s">
        <v>30</v>
      </c>
      <c r="JH3" s="38" t="s">
        <v>31</v>
      </c>
      <c r="JI3" s="38" t="s">
        <v>75</v>
      </c>
      <c r="JJ3" s="38" t="s">
        <v>81</v>
      </c>
      <c r="JK3" s="38" t="s">
        <v>75</v>
      </c>
      <c r="JL3" s="38" t="s">
        <v>76</v>
      </c>
      <c r="JN3" s="47" t="s">
        <v>40</v>
      </c>
      <c r="JO3" s="53" t="s">
        <v>41</v>
      </c>
      <c r="JP3" s="53" t="s">
        <v>41</v>
      </c>
      <c r="JQ3" s="40" t="s">
        <v>219</v>
      </c>
      <c r="JR3" s="40" t="s">
        <v>219</v>
      </c>
      <c r="JS3" s="39" t="s">
        <v>29</v>
      </c>
      <c r="JT3" s="39" t="s">
        <v>29</v>
      </c>
      <c r="JU3" s="39" t="s">
        <v>30</v>
      </c>
      <c r="JV3" s="39" t="s">
        <v>30</v>
      </c>
      <c r="JW3" s="38" t="s">
        <v>31</v>
      </c>
      <c r="JX3" s="38" t="s">
        <v>75</v>
      </c>
      <c r="JY3" s="38" t="s">
        <v>81</v>
      </c>
      <c r="JZ3" s="38" t="s">
        <v>75</v>
      </c>
      <c r="KA3" s="38" t="s">
        <v>76</v>
      </c>
      <c r="KB3" s="61" t="s">
        <v>226</v>
      </c>
    </row>
    <row r="4" spans="1:289" ht="15" thickBot="1" x14ac:dyDescent="0.35">
      <c r="A4" s="4" t="s">
        <v>5</v>
      </c>
      <c r="B4" s="4" t="s">
        <v>5</v>
      </c>
      <c r="C4" s="4" t="s">
        <v>6</v>
      </c>
      <c r="D4" s="4" t="s">
        <v>7</v>
      </c>
      <c r="E4" s="5" t="s">
        <v>7</v>
      </c>
      <c r="H4" s="4" t="s">
        <v>5</v>
      </c>
      <c r="I4" s="4" t="s">
        <v>43</v>
      </c>
      <c r="J4" s="4" t="s">
        <v>44</v>
      </c>
      <c r="K4" s="16" t="s">
        <v>6</v>
      </c>
      <c r="L4" s="17" t="s">
        <v>45</v>
      </c>
      <c r="M4" s="17" t="s">
        <v>46</v>
      </c>
      <c r="N4" s="17" t="s">
        <v>6</v>
      </c>
      <c r="O4" s="17" t="s">
        <v>45</v>
      </c>
      <c r="P4" s="17" t="s">
        <v>46</v>
      </c>
      <c r="Q4" s="17" t="s">
        <v>6</v>
      </c>
      <c r="R4" s="49" t="s">
        <v>45</v>
      </c>
      <c r="S4" s="49" t="s">
        <v>46</v>
      </c>
      <c r="T4" s="49" t="s">
        <v>6</v>
      </c>
      <c r="U4" s="49" t="s">
        <v>45</v>
      </c>
      <c r="V4" s="46" t="s">
        <v>46</v>
      </c>
      <c r="W4" s="45" t="s">
        <v>47</v>
      </c>
      <c r="X4" s="45" t="s">
        <v>46</v>
      </c>
      <c r="Y4" s="45" t="s">
        <v>48</v>
      </c>
      <c r="Z4" s="43" t="s">
        <v>49</v>
      </c>
      <c r="AA4" s="43" t="s">
        <v>50</v>
      </c>
      <c r="AB4" s="41" t="s">
        <v>51</v>
      </c>
      <c r="AC4" s="41" t="s">
        <v>52</v>
      </c>
      <c r="AD4" s="37" t="s">
        <v>53</v>
      </c>
      <c r="AE4" s="37" t="s">
        <v>54</v>
      </c>
      <c r="AF4" s="37" t="s">
        <v>53</v>
      </c>
      <c r="AG4" s="37" t="s">
        <v>54</v>
      </c>
      <c r="AH4" s="37" t="s">
        <v>55</v>
      </c>
      <c r="AI4" s="37" t="s">
        <v>77</v>
      </c>
      <c r="AJ4" s="37" t="s">
        <v>78</v>
      </c>
      <c r="AK4" s="37" t="s">
        <v>79</v>
      </c>
      <c r="AL4" s="37" t="s">
        <v>82</v>
      </c>
      <c r="AM4" s="94"/>
      <c r="AN4" s="5" t="s">
        <v>56</v>
      </c>
      <c r="AO4" s="5" t="s">
        <v>57</v>
      </c>
      <c r="AP4" s="5" t="s">
        <v>57</v>
      </c>
      <c r="AQ4" s="5" t="s">
        <v>57</v>
      </c>
      <c r="AR4" s="4" t="s">
        <v>6</v>
      </c>
      <c r="AS4" s="4" t="s">
        <v>5</v>
      </c>
      <c r="AT4" s="19" t="s">
        <v>7</v>
      </c>
      <c r="AU4" s="20" t="s">
        <v>7</v>
      </c>
      <c r="AV4" s="20" t="s">
        <v>58</v>
      </c>
      <c r="AW4" s="46" t="s">
        <v>59</v>
      </c>
      <c r="AX4" s="54" t="s">
        <v>60</v>
      </c>
      <c r="AY4" s="54" t="s">
        <v>61</v>
      </c>
      <c r="AZ4" s="41" t="s">
        <v>51</v>
      </c>
      <c r="BA4" s="55" t="s">
        <v>52</v>
      </c>
      <c r="BB4" s="37" t="s">
        <v>62</v>
      </c>
      <c r="BC4" s="18" t="s">
        <v>63</v>
      </c>
      <c r="BD4" s="18" t="s">
        <v>62</v>
      </c>
      <c r="BE4" s="18" t="s">
        <v>63</v>
      </c>
      <c r="BF4" s="18" t="s">
        <v>64</v>
      </c>
      <c r="BG4" s="37" t="s">
        <v>77</v>
      </c>
      <c r="BH4" s="37" t="s">
        <v>78</v>
      </c>
      <c r="BI4" s="37" t="s">
        <v>79</v>
      </c>
      <c r="BJ4" s="37" t="s">
        <v>82</v>
      </c>
      <c r="BL4" s="46" t="s">
        <v>59</v>
      </c>
      <c r="BM4" s="54" t="s">
        <v>95</v>
      </c>
      <c r="BN4" s="54" t="s">
        <v>94</v>
      </c>
      <c r="BO4" s="41" t="s">
        <v>51</v>
      </c>
      <c r="BP4" s="55" t="s">
        <v>52</v>
      </c>
      <c r="BQ4" s="37" t="s">
        <v>92</v>
      </c>
      <c r="BR4" s="37" t="s">
        <v>91</v>
      </c>
      <c r="BS4" s="37" t="s">
        <v>92</v>
      </c>
      <c r="BT4" s="37" t="s">
        <v>91</v>
      </c>
      <c r="BU4" s="37" t="s">
        <v>90</v>
      </c>
      <c r="BV4" s="37" t="s">
        <v>77</v>
      </c>
      <c r="BW4" s="37" t="s">
        <v>78</v>
      </c>
      <c r="BX4" s="37" t="s">
        <v>79</v>
      </c>
      <c r="BY4" s="37" t="s">
        <v>96</v>
      </c>
      <c r="CA4" s="46" t="s">
        <v>59</v>
      </c>
      <c r="CB4" s="54" t="s">
        <v>100</v>
      </c>
      <c r="CC4" s="54" t="s">
        <v>101</v>
      </c>
      <c r="CD4" s="41" t="s">
        <v>51</v>
      </c>
      <c r="CE4" s="55" t="s">
        <v>52</v>
      </c>
      <c r="CF4" s="37" t="s">
        <v>102</v>
      </c>
      <c r="CG4" s="37" t="s">
        <v>104</v>
      </c>
      <c r="CH4" s="37" t="s">
        <v>102</v>
      </c>
      <c r="CI4" s="37" t="s">
        <v>104</v>
      </c>
      <c r="CJ4" s="37" t="s">
        <v>105</v>
      </c>
      <c r="CK4" s="37" t="s">
        <v>77</v>
      </c>
      <c r="CL4" s="37" t="s">
        <v>78</v>
      </c>
      <c r="CM4" s="37" t="s">
        <v>79</v>
      </c>
      <c r="CN4" s="37" t="s">
        <v>106</v>
      </c>
      <c r="CP4" s="46" t="s">
        <v>59</v>
      </c>
      <c r="CQ4" s="54" t="s">
        <v>108</v>
      </c>
      <c r="CR4" s="54" t="s">
        <v>109</v>
      </c>
      <c r="CS4" s="41" t="s">
        <v>51</v>
      </c>
      <c r="CT4" s="55" t="s">
        <v>52</v>
      </c>
      <c r="CU4" s="37" t="s">
        <v>112</v>
      </c>
      <c r="CV4" s="37" t="s">
        <v>113</v>
      </c>
      <c r="CW4" s="37" t="s">
        <v>112</v>
      </c>
      <c r="CX4" s="37" t="s">
        <v>113</v>
      </c>
      <c r="CY4" s="37" t="s">
        <v>114</v>
      </c>
      <c r="CZ4" s="37" t="s">
        <v>77</v>
      </c>
      <c r="DA4" s="37" t="s">
        <v>78</v>
      </c>
      <c r="DB4" s="37" t="s">
        <v>79</v>
      </c>
      <c r="DC4" s="37" t="s">
        <v>116</v>
      </c>
      <c r="DE4" s="46" t="s">
        <v>59</v>
      </c>
      <c r="DF4" s="54" t="s">
        <v>118</v>
      </c>
      <c r="DG4" s="54" t="s">
        <v>119</v>
      </c>
      <c r="DH4" s="41" t="s">
        <v>51</v>
      </c>
      <c r="DI4" s="55" t="s">
        <v>52</v>
      </c>
      <c r="DJ4" s="37" t="s">
        <v>121</v>
      </c>
      <c r="DK4" s="37" t="s">
        <v>122</v>
      </c>
      <c r="DL4" s="37" t="s">
        <v>121</v>
      </c>
      <c r="DM4" s="37" t="s">
        <v>122</v>
      </c>
      <c r="DN4" s="37" t="s">
        <v>124</v>
      </c>
      <c r="DO4" s="37" t="s">
        <v>77</v>
      </c>
      <c r="DP4" s="37" t="s">
        <v>78</v>
      </c>
      <c r="DQ4" s="37" t="s">
        <v>79</v>
      </c>
      <c r="DR4" s="37" t="s">
        <v>125</v>
      </c>
      <c r="DT4" s="46" t="s">
        <v>59</v>
      </c>
      <c r="DU4" s="54" t="s">
        <v>127</v>
      </c>
      <c r="DV4" s="54" t="s">
        <v>128</v>
      </c>
      <c r="DW4" s="41" t="s">
        <v>51</v>
      </c>
      <c r="DX4" s="55" t="s">
        <v>52</v>
      </c>
      <c r="DY4" s="37" t="s">
        <v>130</v>
      </c>
      <c r="DZ4" s="37" t="s">
        <v>131</v>
      </c>
      <c r="EA4" s="37" t="s">
        <v>130</v>
      </c>
      <c r="EB4" s="37" t="s">
        <v>131</v>
      </c>
      <c r="EC4" s="37" t="s">
        <v>132</v>
      </c>
      <c r="ED4" s="37" t="s">
        <v>77</v>
      </c>
      <c r="EE4" s="37" t="s">
        <v>78</v>
      </c>
      <c r="EF4" s="37" t="s">
        <v>79</v>
      </c>
      <c r="EG4" s="37" t="s">
        <v>134</v>
      </c>
      <c r="EI4" s="46" t="s">
        <v>59</v>
      </c>
      <c r="EJ4" s="54" t="s">
        <v>136</v>
      </c>
      <c r="EK4" s="54" t="s">
        <v>137</v>
      </c>
      <c r="EL4" s="41" t="s">
        <v>51</v>
      </c>
      <c r="EM4" s="55" t="s">
        <v>52</v>
      </c>
      <c r="EN4" s="37" t="s">
        <v>139</v>
      </c>
      <c r="EO4" s="37" t="s">
        <v>140</v>
      </c>
      <c r="EP4" s="37" t="s">
        <v>139</v>
      </c>
      <c r="EQ4" s="37" t="s">
        <v>140</v>
      </c>
      <c r="ER4" s="37" t="s">
        <v>142</v>
      </c>
      <c r="ES4" s="37" t="s">
        <v>77</v>
      </c>
      <c r="ET4" s="37" t="s">
        <v>78</v>
      </c>
      <c r="EU4" s="37" t="s">
        <v>79</v>
      </c>
      <c r="EV4" s="37" t="s">
        <v>143</v>
      </c>
      <c r="EX4" s="46" t="s">
        <v>59</v>
      </c>
      <c r="EY4" s="54" t="s">
        <v>145</v>
      </c>
      <c r="EZ4" s="54" t="s">
        <v>146</v>
      </c>
      <c r="FA4" s="41" t="s">
        <v>51</v>
      </c>
      <c r="FB4" s="55" t="s">
        <v>52</v>
      </c>
      <c r="FC4" s="37" t="s">
        <v>149</v>
      </c>
      <c r="FD4" s="37" t="s">
        <v>150</v>
      </c>
      <c r="FE4" s="37" t="s">
        <v>149</v>
      </c>
      <c r="FF4" s="37" t="s">
        <v>150</v>
      </c>
      <c r="FG4" s="37" t="s">
        <v>151</v>
      </c>
      <c r="FH4" s="37" t="s">
        <v>77</v>
      </c>
      <c r="FI4" s="37" t="s">
        <v>78</v>
      </c>
      <c r="FJ4" s="37" t="s">
        <v>79</v>
      </c>
      <c r="FK4" s="37" t="s">
        <v>152</v>
      </c>
      <c r="FM4" s="46" t="s">
        <v>59</v>
      </c>
      <c r="FN4" s="54" t="s">
        <v>154</v>
      </c>
      <c r="FO4" s="54" t="s">
        <v>155</v>
      </c>
      <c r="FP4" s="41" t="s">
        <v>51</v>
      </c>
      <c r="FQ4" s="55" t="s">
        <v>52</v>
      </c>
      <c r="FR4" s="37" t="s">
        <v>157</v>
      </c>
      <c r="FS4" s="37" t="s">
        <v>158</v>
      </c>
      <c r="FT4" s="37" t="s">
        <v>157</v>
      </c>
      <c r="FU4" s="37" t="s">
        <v>158</v>
      </c>
      <c r="FV4" s="37" t="s">
        <v>159</v>
      </c>
      <c r="FW4" s="37" t="s">
        <v>77</v>
      </c>
      <c r="FX4" s="37" t="s">
        <v>78</v>
      </c>
      <c r="FY4" s="37" t="s">
        <v>79</v>
      </c>
      <c r="FZ4" s="37" t="s">
        <v>161</v>
      </c>
      <c r="GB4" s="46" t="s">
        <v>59</v>
      </c>
      <c r="GC4" s="54" t="s">
        <v>163</v>
      </c>
      <c r="GD4" s="54" t="s">
        <v>164</v>
      </c>
      <c r="GE4" s="41" t="s">
        <v>51</v>
      </c>
      <c r="GF4" s="55" t="s">
        <v>52</v>
      </c>
      <c r="GG4" s="37" t="s">
        <v>166</v>
      </c>
      <c r="GH4" s="37" t="s">
        <v>167</v>
      </c>
      <c r="GI4" s="37" t="s">
        <v>166</v>
      </c>
      <c r="GJ4" s="37" t="s">
        <v>167</v>
      </c>
      <c r="GK4" s="37" t="s">
        <v>168</v>
      </c>
      <c r="GL4" s="37" t="s">
        <v>77</v>
      </c>
      <c r="GM4" s="37" t="s">
        <v>78</v>
      </c>
      <c r="GN4" s="37" t="s">
        <v>79</v>
      </c>
      <c r="GO4" s="37" t="s">
        <v>170</v>
      </c>
      <c r="GQ4" s="46" t="s">
        <v>59</v>
      </c>
      <c r="GR4" s="54" t="s">
        <v>172</v>
      </c>
      <c r="GS4" s="54" t="s">
        <v>173</v>
      </c>
      <c r="GT4" s="41" t="s">
        <v>51</v>
      </c>
      <c r="GU4" s="55" t="s">
        <v>52</v>
      </c>
      <c r="GV4" s="37" t="s">
        <v>175</v>
      </c>
      <c r="GW4" s="37" t="s">
        <v>176</v>
      </c>
      <c r="GX4" s="37" t="s">
        <v>175</v>
      </c>
      <c r="GY4" s="37" t="s">
        <v>176</v>
      </c>
      <c r="GZ4" s="37" t="s">
        <v>177</v>
      </c>
      <c r="HA4" s="37" t="s">
        <v>77</v>
      </c>
      <c r="HB4" s="37" t="s">
        <v>78</v>
      </c>
      <c r="HC4" s="37" t="s">
        <v>79</v>
      </c>
      <c r="HD4" s="37" t="s">
        <v>179</v>
      </c>
      <c r="HF4" s="46" t="s">
        <v>59</v>
      </c>
      <c r="HG4" s="54" t="s">
        <v>181</v>
      </c>
      <c r="HH4" s="54" t="s">
        <v>182</v>
      </c>
      <c r="HI4" s="41" t="s">
        <v>51</v>
      </c>
      <c r="HJ4" s="55" t="s">
        <v>52</v>
      </c>
      <c r="HK4" s="37" t="s">
        <v>184</v>
      </c>
      <c r="HL4" s="37" t="s">
        <v>185</v>
      </c>
      <c r="HM4" s="37" t="s">
        <v>184</v>
      </c>
      <c r="HN4" s="37" t="s">
        <v>185</v>
      </c>
      <c r="HO4" s="37" t="s">
        <v>186</v>
      </c>
      <c r="HP4" s="37" t="s">
        <v>77</v>
      </c>
      <c r="HQ4" s="37" t="s">
        <v>78</v>
      </c>
      <c r="HR4" s="37" t="s">
        <v>79</v>
      </c>
      <c r="HS4" s="37" t="s">
        <v>188</v>
      </c>
      <c r="HU4" s="46" t="s">
        <v>59</v>
      </c>
      <c r="HV4" s="54" t="s">
        <v>190</v>
      </c>
      <c r="HW4" s="54" t="s">
        <v>191</v>
      </c>
      <c r="HX4" s="41" t="s">
        <v>51</v>
      </c>
      <c r="HY4" s="55" t="s">
        <v>52</v>
      </c>
      <c r="HZ4" s="37" t="s">
        <v>193</v>
      </c>
      <c r="IA4" s="37" t="s">
        <v>194</v>
      </c>
      <c r="IB4" s="37" t="s">
        <v>193</v>
      </c>
      <c r="IC4" s="37" t="s">
        <v>194</v>
      </c>
      <c r="ID4" s="37" t="s">
        <v>195</v>
      </c>
      <c r="IE4" s="37" t="s">
        <v>77</v>
      </c>
      <c r="IF4" s="37" t="s">
        <v>78</v>
      </c>
      <c r="IG4" s="37" t="s">
        <v>79</v>
      </c>
      <c r="IH4" s="37" t="s">
        <v>197</v>
      </c>
      <c r="IJ4" s="46" t="s">
        <v>59</v>
      </c>
      <c r="IK4" s="54" t="s">
        <v>199</v>
      </c>
      <c r="IL4" s="54" t="s">
        <v>200</v>
      </c>
      <c r="IM4" s="41" t="s">
        <v>51</v>
      </c>
      <c r="IN4" s="55" t="s">
        <v>52</v>
      </c>
      <c r="IO4" s="37" t="s">
        <v>202</v>
      </c>
      <c r="IP4" s="37" t="s">
        <v>203</v>
      </c>
      <c r="IQ4" s="37" t="s">
        <v>202</v>
      </c>
      <c r="IR4" s="37" t="s">
        <v>203</v>
      </c>
      <c r="IS4" s="37" t="s">
        <v>204</v>
      </c>
      <c r="IT4" s="37" t="s">
        <v>77</v>
      </c>
      <c r="IU4" s="37" t="s">
        <v>78</v>
      </c>
      <c r="IV4" s="37" t="s">
        <v>79</v>
      </c>
      <c r="IW4" s="37" t="s">
        <v>206</v>
      </c>
      <c r="IY4" s="46" t="s">
        <v>59</v>
      </c>
      <c r="IZ4" s="54" t="s">
        <v>208</v>
      </c>
      <c r="JA4" s="54" t="s">
        <v>209</v>
      </c>
      <c r="JB4" s="41" t="s">
        <v>51</v>
      </c>
      <c r="JC4" s="55" t="s">
        <v>52</v>
      </c>
      <c r="JD4" s="37" t="s">
        <v>211</v>
      </c>
      <c r="JE4" s="37" t="s">
        <v>212</v>
      </c>
      <c r="JF4" s="37" t="s">
        <v>211</v>
      </c>
      <c r="JG4" s="37" t="s">
        <v>212</v>
      </c>
      <c r="JH4" s="37" t="s">
        <v>213</v>
      </c>
      <c r="JI4" s="37" t="s">
        <v>77</v>
      </c>
      <c r="JJ4" s="37" t="s">
        <v>78</v>
      </c>
      <c r="JK4" s="37" t="s">
        <v>79</v>
      </c>
      <c r="JL4" s="37" t="s">
        <v>215</v>
      </c>
      <c r="JN4" s="46" t="s">
        <v>59</v>
      </c>
      <c r="JO4" s="54" t="s">
        <v>217</v>
      </c>
      <c r="JP4" s="54" t="s">
        <v>218</v>
      </c>
      <c r="JQ4" s="41" t="s">
        <v>51</v>
      </c>
      <c r="JR4" s="55" t="s">
        <v>52</v>
      </c>
      <c r="JS4" s="37" t="s">
        <v>220</v>
      </c>
      <c r="JT4" s="37" t="s">
        <v>221</v>
      </c>
      <c r="JU4" s="37" t="s">
        <v>220</v>
      </c>
      <c r="JV4" s="37" t="s">
        <v>221</v>
      </c>
      <c r="JW4" s="37" t="s">
        <v>222</v>
      </c>
      <c r="JX4" s="37" t="s">
        <v>77</v>
      </c>
      <c r="JY4" s="37" t="s">
        <v>78</v>
      </c>
      <c r="JZ4" s="37" t="s">
        <v>79</v>
      </c>
      <c r="KA4" s="37" t="s">
        <v>224</v>
      </c>
      <c r="KB4" s="62" t="s">
        <v>227</v>
      </c>
    </row>
    <row r="5" spans="1:289" x14ac:dyDescent="0.3">
      <c r="A5" s="21">
        <v>11.77439</v>
      </c>
      <c r="B5" s="21">
        <v>0.22560999999999964</v>
      </c>
      <c r="C5" s="21">
        <v>-19.412541934607908</v>
      </c>
      <c r="D5" s="21">
        <v>44.2241</v>
      </c>
      <c r="E5" s="21">
        <v>52.274100000000004</v>
      </c>
      <c r="G5" s="179" t="s">
        <v>380</v>
      </c>
      <c r="H5" s="81">
        <v>9.1999999999999993</v>
      </c>
      <c r="I5" s="82">
        <f ca="1">I7-((H7-H5)*((I7-I9)/(H7-H9)))</f>
        <v>12.693672210254199</v>
      </c>
      <c r="J5" s="82">
        <f ca="1">J7-((H7-H5)*((J7-J9)/(H7-H9)))</f>
        <v>326.28521854719446</v>
      </c>
      <c r="K5" s="82">
        <f ca="1">1/(SIN(I5*PI()/180))</f>
        <v>4.5508646085318247</v>
      </c>
      <c r="L5" s="82">
        <f ca="1">J5+K5</f>
        <v>330.83608315572627</v>
      </c>
      <c r="M5" s="82">
        <f ca="1">M7-((L7-L5)*((M7-M9)/(L7-L9)))</f>
        <v>12.602149795057802</v>
      </c>
      <c r="N5" s="82">
        <f ca="1">1/(SIN(((I5+M5)/2)*PI()/180))</f>
        <v>4.5670602433254306</v>
      </c>
      <c r="O5" s="82">
        <f ca="1">J5+N5</f>
        <v>330.8522787905199</v>
      </c>
      <c r="P5" s="82">
        <f ca="1">P7-((O7-O5)*((P7-P9)/(O7-O9)))</f>
        <v>12.601827089574593</v>
      </c>
      <c r="Q5" s="82">
        <f ca="1">1/(SIN(((I5+P5)/2)*PI()/180))</f>
        <v>4.5671175577883307</v>
      </c>
      <c r="R5" s="82">
        <f ca="1">J5+Q5</f>
        <v>330.85233610498278</v>
      </c>
      <c r="S5" s="82">
        <f ca="1">S7-((R7-R5)*((S7-S9)/(R7-R9)))</f>
        <v>12.60182594755752</v>
      </c>
      <c r="T5" s="82">
        <f ca="1">1/(SIN(((I5+S5)/2)*PI()/180))</f>
        <v>4.5671177606201496</v>
      </c>
      <c r="U5" s="82">
        <f ca="1">J5+T5</f>
        <v>330.8523363078146</v>
      </c>
      <c r="V5" s="82">
        <f ca="1">V7-((U7-U5)*((V7-V9)/(U7-U9)))</f>
        <v>12.601825943516003</v>
      </c>
      <c r="W5" s="82">
        <f ca="1">U5</f>
        <v>330.8523363078146</v>
      </c>
      <c r="X5" s="82">
        <f ca="1">V5</f>
        <v>12.601825943516003</v>
      </c>
      <c r="Y5" s="82">
        <f ca="1">(X5+I5)/2</f>
        <v>12.647749076885102</v>
      </c>
      <c r="Z5" s="82">
        <f ca="1">(0.58950287*2.54)*(SIN((Y5 - 19.50724773)*PI()/180))</f>
        <v>-0.17883454917321981</v>
      </c>
      <c r="AA5" s="82">
        <f ca="1">-Z5/(TAN(Y5*PI()/180))</f>
        <v>0.79693949765448968</v>
      </c>
      <c r="AB5" s="82">
        <f ca="1">J5 + AA5 - (0.1*SIN(Y5*PI()/180))</f>
        <v>327.06026239747882</v>
      </c>
      <c r="AC5" s="82">
        <f ca="1">Z5 - (0.1*COS(Y5*PI()/180))</f>
        <v>-0.27640801188846842</v>
      </c>
      <c r="AD5" s="82">
        <f ca="1">J5 + (0.5*SIN(Y5*PI()/180)) + AA5 + ((2.75*2.54)*COS(Y5*PI()/180))</f>
        <v>334.00714265235956</v>
      </c>
      <c r="AE5" s="82">
        <f ca="1" xml:space="preserve"> (0.5*COS(Y5*PI()/180)) + Z5 - ((2.75*2.54)*SIN(Y5*PI()/180))</f>
        <v>-1.2203782043988221</v>
      </c>
      <c r="AF5" s="82">
        <f ca="1">(5.25*2.54*COS(Y5*PI()/180))+AD5</f>
        <v>347.01856390543799</v>
      </c>
      <c r="AG5" s="82">
        <f ca="1">(-5.25*2.54*SIN(Y5*PI()/180))+AE5</f>
        <v>-4.1401627812023456</v>
      </c>
      <c r="AH5" s="135">
        <f ca="1">Y5</f>
        <v>12.647749076885102</v>
      </c>
      <c r="AI5" s="83">
        <f ca="1">AJ9-((AI9-AI7)*((AJ9-AJ11)/(AI9-AI11)))</f>
        <v>9.1999999999999993</v>
      </c>
      <c r="AJ5" s="84">
        <f ca="1">(AI5-AK5)*1000</f>
        <v>45.267211882233482</v>
      </c>
      <c r="AK5" s="83">
        <f ca="1">AL9-((AK9-AK7)*((AL9-AL11)/(AK9-AK11)))</f>
        <v>9.1547327881177658</v>
      </c>
      <c r="AL5" s="84">
        <f ca="1">AJ5/5</f>
        <v>9.0534423764466965</v>
      </c>
      <c r="AM5" s="95"/>
      <c r="AN5" s="85">
        <v>17</v>
      </c>
      <c r="AO5" s="86">
        <f ca="1">AN5*(1.2/(SIN(AH5*PI()/180)))</f>
        <v>93.169202331294315</v>
      </c>
      <c r="AP5" s="82">
        <f ca="1">AO5-(0.2/(SIN(AH5*PI()/180)))</f>
        <v>92.255778779026727</v>
      </c>
      <c r="AQ5" s="82">
        <f ca="1">(AN5-1)*(1.2/(SIN(AH5*PI()/180)))</f>
        <v>87.688661017688773</v>
      </c>
      <c r="AR5" s="87">
        <f ca="1">J5+AP5</f>
        <v>418.5409973262212</v>
      </c>
      <c r="AS5" s="82">
        <f ca="1">AS7-((AR7-AR5)*((AS7-AS9)/(AR7-AR9)))</f>
        <v>11.158324381565244</v>
      </c>
      <c r="AT5" s="136">
        <v>0.101130717673279</v>
      </c>
      <c r="AU5" s="88">
        <f ca="1">(I5-KB5)/(AN5-1)</f>
        <v>0.10113071767331228</v>
      </c>
      <c r="AV5" s="89">
        <f ca="1">(24.13 - (1.2 / (TAN(((AH5+KB5)/2)*PI()/180)))) * TAN(AT5*PI()/180)</f>
        <v>3.2506598281456418E-2</v>
      </c>
      <c r="AW5" s="90">
        <f ca="1">1.2/(SIN(AH5*PI()/180))</f>
        <v>5.4805413136055483</v>
      </c>
      <c r="AX5" s="91">
        <f ca="1">((((0.55566497*2.54)^2)+(0.6*0.6))^0.5)*((SIN((23.03098167-AH5)*PI()/180)) - (SIN((23.03098167-AH5+AT5)*PI()/180)))</f>
        <v>-2.6621936161362633E-3</v>
      </c>
      <c r="AY5" s="82">
        <f ca="1">AX5/(TAN(-AH5*PI()/180))</f>
        <v>1.1863519956916303E-2</v>
      </c>
      <c r="AZ5" s="82">
        <f ca="1">AB5 + AW5 + AY5</f>
        <v>332.55266723104131</v>
      </c>
      <c r="BA5" s="82">
        <f ca="1">AC5 + AX5</f>
        <v>-0.27907020550460471</v>
      </c>
      <c r="BB5" s="82">
        <f ca="1">AB5 + AW5 + AY5 + 0.6*SIN((AH5 - AT5)*PI()/180) + (2.75*2.54)*COS((AH5 - AT5)*PI()/180)</f>
        <v>339.50120283152972</v>
      </c>
      <c r="BC5" s="82">
        <f ca="1">AC5 + AX5 + 0.6*COS((AH5 - AT5)*PI()/180) - (2.75*2.54)*SIN((AH5 - AT5)*PI()/180)</f>
        <v>-1.2107772456973036</v>
      </c>
      <c r="BD5" s="82">
        <f ca="1">(5.25*2.54*COS((AH5 - AT5)*PI()/180)) + BB5</f>
        <v>352.5177574203546</v>
      </c>
      <c r="BE5" s="82">
        <f ca="1">(-5.25*2.54*SIN((AH5 - AT5)*PI()/180)) + BC5</f>
        <v>-4.1075912949835685</v>
      </c>
      <c r="BF5" s="135">
        <f ca="1">AH5 - $AT$5</f>
        <v>12.546618359211823</v>
      </c>
      <c r="BG5" s="83">
        <f ca="1">BH9-((BG9-BG7)*((BH9-BH11)/(BG9-BG11)))</f>
        <v>9.1455996855716499</v>
      </c>
      <c r="BH5" s="84">
        <f ca="1">(BG5-BI5)*1000</f>
        <v>47.292335910325889</v>
      </c>
      <c r="BI5" s="83">
        <f ca="1">BJ9-((BI9-BI7)*((BJ9-BJ11)/(BI9-BI11)))</f>
        <v>9.098307349661324</v>
      </c>
      <c r="BJ5" s="84">
        <f ca="1">BH5/5</f>
        <v>9.4584671820651778</v>
      </c>
      <c r="BK5" s="95"/>
      <c r="BL5" s="90">
        <f ca="1">1.2/(SIN(BF5*PI()/180))</f>
        <v>5.5239997209840483</v>
      </c>
      <c r="BM5" s="91">
        <f ca="1">((((0.55566497*2.54)^2)+(0.6*0.6))^0.5)*((SIN((23.03098167-BF5)*PI()/180)) - (SIN((23.03098167-BF5+$AT$5)*PI()/180)))</f>
        <v>-2.66132418684226E-3</v>
      </c>
      <c r="BN5" s="82">
        <f ca="1">BM5/(TAN(-BF5*PI()/180))</f>
        <v>1.1958403600371714E-2</v>
      </c>
      <c r="BO5" s="82">
        <f ca="1">AZ5 + BL5 + BN5</f>
        <v>338.08862535562571</v>
      </c>
      <c r="BP5" s="82">
        <f ca="1">BA5 + BM5</f>
        <v>-0.28173152969144699</v>
      </c>
      <c r="BQ5" s="82">
        <f ca="1">AZ5 + BL5 + BN5 + 0.6*SIN((BF5 - $AT$5)*PI()/180) + (2.75*2.54)*COS((BF5 - $AT$5)*PI()/180)</f>
        <v>345.03879465390588</v>
      </c>
      <c r="BR5" s="82">
        <f ca="1">BA5 + BM5 + 0.6*COS((BF5 - $AT$5)*PI()/180) - (2.75*2.54)*SIN((BF5 - $AT$5)*PI()/180)</f>
        <v>-1.2011725148796906</v>
      </c>
      <c r="BS5" s="82">
        <f ca="1">(5.25*2.54*COS((BF5 - $AT$5)*PI()/180)) + BQ5</f>
        <v>358.06044202605079</v>
      </c>
      <c r="BT5" s="82">
        <f ca="1">(-5.25*2.54*SIN((BF5 - $AT$5)*PI()/180)) + BR5</f>
        <v>-4.0750070117690509</v>
      </c>
      <c r="BU5" s="135">
        <f ca="1">BF5 - $AT$5</f>
        <v>12.445487641538545</v>
      </c>
      <c r="BV5" s="83">
        <f ca="1">BW9-((BV9-BV7)*((BW9-BW11)/(BV9-BV11)))</f>
        <v>9.089211679726743</v>
      </c>
      <c r="BW5" s="84">
        <f ca="1">(BV5-BX5)*1000</f>
        <v>47.009183928130582</v>
      </c>
      <c r="BX5" s="83">
        <f ca="1">BY9-((BX9-BX7)*((BY9-BY11)/(BX9-BX11)))</f>
        <v>9.0422024957986125</v>
      </c>
      <c r="BY5" s="84">
        <f ca="1">BW5/5</f>
        <v>9.4018367856261165</v>
      </c>
      <c r="BZ5" s="95"/>
      <c r="CA5" s="90">
        <f ca="1">1.2/(SIN(BU5*PI()/180))</f>
        <v>5.5681703373386933</v>
      </c>
      <c r="CB5" s="91">
        <f ca="1">((((0.55566497*2.54)^2)+(0.6*0.6))^0.5)*((SIN((23.03098167-BU5)*PI()/180)) - (SIN((23.03098167-BU5+$AT$5)*PI()/180)))</f>
        <v>-2.6604464663253858E-3</v>
      </c>
      <c r="CC5" s="82">
        <f ca="1">CB5/(TAN(-BU5*PI()/180))</f>
        <v>1.2054763687490085E-2</v>
      </c>
      <c r="CD5" s="82">
        <f ca="1">BO5 + CA5 + CC5</f>
        <v>343.66885045665191</v>
      </c>
      <c r="CE5" s="82">
        <f ca="1">BP5 + CB5</f>
        <v>-0.2843919761577724</v>
      </c>
      <c r="CF5" s="82">
        <f ca="1">BO5 + CA5 + CC5 + 0.6*SIN((BU5 - $AT$5)*PI()/180) + (2.75*2.54)*COS((BU5 - $AT$5)*PI()/180)</f>
        <v>350.62063179981811</v>
      </c>
      <c r="CG5" s="82">
        <f ca="1">BP5 + CB5 + 0.6*COS((BU5 - $AT$5)*PI()/180) - (2.75*2.54)*SIN((BU5 - $AT$5)*PI()/180)</f>
        <v>-1.191564041869043</v>
      </c>
      <c r="CH5" s="82">
        <f ca="1">(5.25*2.54*COS((BU5 - $AT$5)*PI()/180)) + CF5</f>
        <v>363.64733138699034</v>
      </c>
      <c r="CI5" s="82">
        <f ca="1">(-5.25*2.54*SIN((BU5 - $AT$5)*PI()/180)) + CG5</f>
        <v>-4.0424100330735016</v>
      </c>
      <c r="CJ5" s="135">
        <f ca="1">BU5 - $AT$5</f>
        <v>12.344356923865266</v>
      </c>
      <c r="CK5" s="83">
        <f ca="1">CL9-((CK9-CK7)*((CL9-CL11)/(CK9-CK11)))</f>
        <v>9.0326146951168091</v>
      </c>
      <c r="CL5" s="84">
        <f ca="1">(CK5-CM5)*1000</f>
        <v>47.569110249774837</v>
      </c>
      <c r="CM5" s="83">
        <f ca="1">CN9-((CM9-CM7)*((CN9-CN11)/(CM9-CM11)))</f>
        <v>8.9850455848670343</v>
      </c>
      <c r="CN5" s="84">
        <f ca="1">CL5/5</f>
        <v>9.5138220499549675</v>
      </c>
      <c r="CO5" s="95"/>
      <c r="CP5" s="90">
        <f ca="1">1.2/(SIN(CJ5*PI()/180))</f>
        <v>5.6130706637152619</v>
      </c>
      <c r="CQ5" s="91">
        <f ca="1">((((0.55566497*2.54)^2)+(0.6*0.6))^0.5)*((SIN((23.03098167-CJ5)*PI()/180)) - (SIN((23.03098167-CJ5+$AT$5)*PI()/180)))</f>
        <v>-2.659560457320471E-3</v>
      </c>
      <c r="CR5" s="82">
        <f ca="1">CQ5/(TAN(-CJ5*PI()/180))</f>
        <v>1.2152636522044763E-2</v>
      </c>
      <c r="CS5" s="82">
        <f ca="1">CD5 + CP5 + CR5</f>
        <v>349.29407375688919</v>
      </c>
      <c r="CT5" s="82">
        <f ca="1">CE5 + CQ5</f>
        <v>-0.28705153661509286</v>
      </c>
      <c r="CU5" s="82">
        <f ca="1">CD5 + CP5 + CR5 + 0.6*SIN((CJ5 - $AT$5)*PI()/180) + (2.75*2.54)*COS((CJ5 - $AT$5)*PI()/180)</f>
        <v>356.24744548701341</v>
      </c>
      <c r="CV5" s="82">
        <f ca="1">CE5 + CQ5 + 0.6*COS((CJ5 - $AT$5)*PI()/180) - (2.75*2.54)*SIN((CJ5 - $AT$5)*PI()/180)</f>
        <v>-1.1819518566000795</v>
      </c>
      <c r="CW5" s="82">
        <f ca="1">(5.25*2.54*COS((CJ5 - $AT$5)*PI()/180)) + CU5</f>
        <v>369.2791567051803</v>
      </c>
      <c r="CX5" s="82">
        <f ca="1">(-5.25*2.54*SIN((CJ5 - $AT$5)*PI()/180)) + CV5</f>
        <v>-4.0098004604511814</v>
      </c>
      <c r="CY5" s="135">
        <f ca="1">CJ5 - $AT$5</f>
        <v>12.243226206191988</v>
      </c>
      <c r="CZ5" s="83">
        <f ca="1">DA9-((CZ9-CZ7)*((DA9-DA11)/(CZ9-CZ11)))</f>
        <v>8.9757044369127144</v>
      </c>
      <c r="DA5" s="84">
        <f ca="1">(CZ5-DB5)*1000</f>
        <v>49.145763714754764</v>
      </c>
      <c r="DB5" s="83">
        <f ca="1">DC9-((DB9-DB7)*((DC9-DC11)/(DB9-DB11)))</f>
        <v>8.9265586731979596</v>
      </c>
      <c r="DC5" s="84">
        <f ca="1">DA5/5</f>
        <v>9.8291527429509529</v>
      </c>
      <c r="DD5" s="95"/>
      <c r="DE5" s="90">
        <f ca="1">1.2/(SIN(CY5*PI()/180))</f>
        <v>5.6587187794310134</v>
      </c>
      <c r="DF5" s="91">
        <f ca="1">((((0.55566497*2.54)^2)+(0.6*0.6))^0.5)*((SIN((23.03098167-CY5)*PI()/180)) - (SIN((23.03098167-CY5+$AT$5)*PI()/180)))</f>
        <v>-2.6586661625874588E-3</v>
      </c>
      <c r="DG5" s="82">
        <f ca="1">DF5/(TAN(-CY5*PI()/180))</f>
        <v>1.2252059607847409E-2</v>
      </c>
      <c r="DH5" s="82">
        <f ca="1">CS5 + DE5 + DG5</f>
        <v>354.96504459592808</v>
      </c>
      <c r="DI5" s="82">
        <f ca="1">CT5 + DF5</f>
        <v>-0.28971020277768034</v>
      </c>
      <c r="DJ5" s="82">
        <f ca="1">CS5 + DE5 + DG5 + 0.6*SIN((CY5 - $AT$5)*PI()/180) + (2.75*2.54)*COS((CY5 - $AT$5)*PI()/180)</f>
        <v>361.91998505012765</v>
      </c>
      <c r="DK5" s="82">
        <f ca="1">CT5 + DF5 + 0.6*COS((CY5 - $AT$5)*PI()/180) - (2.75*2.54)*SIN((CY5 - $AT$5)*PI()/180)</f>
        <v>-1.172335989019083</v>
      </c>
      <c r="DL5" s="82">
        <f ca="1">(5.25*2.54*COS((CY5 - $AT$5)*PI()/180)) + DJ5</f>
        <v>374.95666729964307</v>
      </c>
      <c r="DM5" s="82">
        <f ca="1">(-5.25*2.54*SIN((CY5 - $AT$5)*PI()/180)) + DK5</f>
        <v>-3.9771783954955859</v>
      </c>
      <c r="DN5" s="135">
        <f ca="1">CY5 - $AT$5</f>
        <v>12.142095488518709</v>
      </c>
      <c r="DO5" s="83">
        <f ca="1">DP9-((DO9-DO7)*((DP9-DP11)/(DO9-DO11)))</f>
        <v>8.9169323449092435</v>
      </c>
      <c r="DP5" s="84">
        <f ca="1">(DO5-DQ5)*1000</f>
        <v>48.471942379318733</v>
      </c>
      <c r="DQ5" s="83">
        <f ca="1">DR9-((DQ9-DQ7)*((DR9-DR11)/(DQ9-DQ11)))</f>
        <v>8.8684604025299247</v>
      </c>
      <c r="DR5" s="84">
        <f ca="1">DP5/5</f>
        <v>9.6943884758637466</v>
      </c>
      <c r="DS5" s="95"/>
      <c r="DT5" s="90">
        <f ca="1">1.2/(SIN(DN5*PI()/180))</f>
        <v>5.7051333661565753</v>
      </c>
      <c r="DU5" s="91">
        <f ca="1">((((0.55566497*2.54)^2)+(0.6*0.6))^0.5)*((SIN((23.03098167-DN5)*PI()/180)) - (SIN((23.03098167-DN5+$AT$5)*PI()/180)))</f>
        <v>-2.6577635849128127E-3</v>
      </c>
      <c r="DV5" s="82">
        <f ca="1">DU5/(TAN(-DN5*PI()/180))</f>
        <v>1.2353071698729562E-2</v>
      </c>
      <c r="DW5" s="82">
        <f ca="1">DH5 + DT5 + DV5</f>
        <v>360.68253103378339</v>
      </c>
      <c r="DX5" s="82">
        <f ca="1">DI5 + DU5</f>
        <v>-0.29236796636259316</v>
      </c>
      <c r="DY5" s="82">
        <f ca="1">DH5 + DT5 + DV5 + 0.6*SIN((DN5 - $AT$5)*PI()/180) + (2.75*2.54)*COS((DN5 - $AT$5)*PI()/180)</f>
        <v>367.63901854428832</v>
      </c>
      <c r="DZ5" s="82">
        <f ca="1">DI5 + DU5 + 0.6*COS((DN5 - $AT$5)*PI()/180) - (2.75*2.54)*SIN((DN5 - $AT$5)*PI()/180)</f>
        <v>-1.1627164690838097</v>
      </c>
      <c r="EA5" s="82">
        <f ca="1">(5.25*2.54*COS((DN5 - $AT$5)*PI()/180)) + DY5</f>
        <v>380.68063121001916</v>
      </c>
      <c r="EB5" s="82">
        <f ca="1">(-5.25*2.54*SIN((DN5 - $AT$5)*PI()/180)) + DZ5</f>
        <v>-3.9445439398391318</v>
      </c>
      <c r="EC5" s="135">
        <f ca="1">DN5 - $AT$5</f>
        <v>12.040964770845431</v>
      </c>
      <c r="ED5" s="83">
        <f ca="1">EE9-((ED9-ED7)*((EE9-EE11)/(ED9-ED11)))</f>
        <v>8.8584698689998476</v>
      </c>
      <c r="EE5" s="84">
        <f ca="1">(ED5-EF5)*1000</f>
        <v>49.623405246252972</v>
      </c>
      <c r="EF5" s="83">
        <f ca="1">EG9-((EF9-EF7)*((EG9-EG11)/(EF9-EF11)))</f>
        <v>8.8088464637535946</v>
      </c>
      <c r="EG5" s="84">
        <f ca="1">EE5/5</f>
        <v>9.9246810492505944</v>
      </c>
      <c r="EH5" s="95"/>
      <c r="EI5" s="90">
        <f ca="1">1.2/(SIN(EC5*PI()/180))</f>
        <v>5.7523337332114046</v>
      </c>
      <c r="EJ5" s="91">
        <f ca="1">((((0.55566497*2.54)^2)+(0.6*0.6))^0.5)*((SIN((23.03098167-EC5)*PI()/180)) - (SIN((23.03098167-EC5+$AT$5)*PI()/180)))</f>
        <v>-2.6568527271081947E-3</v>
      </c>
      <c r="EK5" s="82">
        <f ca="1">EJ5/(TAN(-EC5*PI()/180))</f>
        <v>1.2455712851030148E-2</v>
      </c>
      <c r="EL5" s="82">
        <f ca="1">DW5 + EI5 + EK5</f>
        <v>366.44732047984581</v>
      </c>
      <c r="EM5" s="82">
        <f ca="1">DX5 + EJ5</f>
        <v>-0.29502481908970135</v>
      </c>
      <c r="EN5" s="82">
        <f ca="1">DW5 + EI5 + EK5 + 0.6*SIN((EC5 - $AT$5)*PI()/180) + (2.75*2.54)*COS((EC5 - $AT$5)*PI()/180)</f>
        <v>373.40533337406629</v>
      </c>
      <c r="EO5" s="82">
        <f ca="1">DX5 + EJ5 + 0.6*COS((EC5 - $AT$5)*PI()/180) - (2.75*2.54)*SIN((EC5 - $AT$5)*PI()/180)</f>
        <v>-1.1530933267633938</v>
      </c>
      <c r="EP5" s="82">
        <f ca="1">(5.25*2.54*COS((EC5 - $AT$5)*PI()/180)) + EN5</f>
        <v>386.45183582551891</v>
      </c>
      <c r="EQ5" s="82">
        <f ca="1">(-5.25*2.54*SIN((EC5 - $AT$5)*PI()/180)) + EO5</f>
        <v>-3.9118971951528381</v>
      </c>
      <c r="ER5" s="135">
        <f ca="1">EC5 - $AT$5</f>
        <v>11.939834053172152</v>
      </c>
      <c r="ES5" s="83">
        <f ca="1">ET9-((ES9-ES7)*((ET9-ET11)/(ES9-ES11)))</f>
        <v>8.7991540216962889</v>
      </c>
      <c r="ET5" s="84">
        <f ca="1">(ES5-EU5)*1000</f>
        <v>51.208612409537224</v>
      </c>
      <c r="EU5" s="83">
        <f ca="1">EV9-((EU9-EU7)*((EV9-EV11)/(EU9-EU11)))</f>
        <v>8.7479454092867517</v>
      </c>
      <c r="EV5" s="84">
        <f ca="1">ET5/5</f>
        <v>10.241722481907445</v>
      </c>
      <c r="EW5" s="95"/>
      <c r="EX5" s="90">
        <f ca="1">1.2/(SIN(ER5*PI()/180))</f>
        <v>5.800339844144764</v>
      </c>
      <c r="EY5" s="91">
        <f ca="1">((((0.55566497*2.54)^2)+(0.6*0.6))^0.5)*((SIN((23.03098167-ER5)*PI()/180)) - (SIN((23.03098167-ER5+$AT$5)*PI()/180)))</f>
        <v>-2.655933592011489E-3</v>
      </c>
      <c r="EZ5" s="82">
        <f ca="1">EY5/(TAN(-ER5*PI()/180))</f>
        <v>1.256002447876148E-2</v>
      </c>
      <c r="FA5" s="82">
        <f ca="1">EL5 + EX5 + EZ5</f>
        <v>372.26022034846937</v>
      </c>
      <c r="FB5" s="82">
        <f ca="1">EM5 + EY5</f>
        <v>-0.29768075268171285</v>
      </c>
      <c r="FC5" s="82">
        <f ca="1">EL5 + EX5 + EZ5 + 0.6*SIN((ER5 - $AT$5)*PI()/180) + (2.75*2.54)*COS((ER5 - $AT$5)*PI()/180)</f>
        <v>379.21973694906342</v>
      </c>
      <c r="FD5" s="82">
        <f ca="1">EM5 + EY5 + 0.6*COS((ER5 - $AT$5)*PI()/180) - (2.75*2.54)*SIN((ER5 - $AT$5)*PI()/180)</f>
        <v>-1.1434665920382554</v>
      </c>
      <c r="FE5" s="82">
        <f ca="1">(5.25*2.54*COS((ER5 - $AT$5)*PI()/180)) + FC5</f>
        <v>392.27108854051033</v>
      </c>
      <c r="FF5" s="82">
        <f ca="1">(-5.25*2.54*SIN((ER5 - $AT$5)*PI()/180)) + FD5</f>
        <v>-3.8792382631460081</v>
      </c>
      <c r="FG5" s="135">
        <f ca="1">ER5 - $AT$5</f>
        <v>11.838703335498874</v>
      </c>
      <c r="FH5" s="83">
        <f ca="1">FI9-((FH9-FH7)*((FI9-FI11)/(FH9-FH11)))</f>
        <v>8.7379871640369533</v>
      </c>
      <c r="FI5" s="84">
        <f ca="1">(FH5-FJ5)*1000</f>
        <v>50.452643705332534</v>
      </c>
      <c r="FJ5" s="83">
        <f ca="1">FK9-((FJ9-FJ7)*((FK9-FK11)/(FJ9-FJ11)))</f>
        <v>8.6875345203316208</v>
      </c>
      <c r="FK5" s="84">
        <f ca="1">FI5/5</f>
        <v>10.090528741066507</v>
      </c>
      <c r="FL5" s="95"/>
      <c r="FM5" s="90">
        <f ca="1">1.2/(SIN(FG5*PI()/180))</f>
        <v>5.8491723446791033</v>
      </c>
      <c r="FN5" s="91">
        <f ca="1">((((0.55566497*2.54)^2)+(0.6*0.6))^0.5)*((SIN((23.03098167-FG5)*PI()/180)) - (SIN((23.03098167-FG5+$AT$5)*PI()/180)))</f>
        <v>-2.6550061824861617E-3</v>
      </c>
      <c r="FO5" s="82">
        <f ca="1">FN5/(TAN(-FG5*PI()/180))</f>
        <v>1.2666049411594849E-2</v>
      </c>
      <c r="FP5" s="82">
        <f ca="1">FA5 + FM5 + FO5</f>
        <v>378.12205874256011</v>
      </c>
      <c r="FQ5" s="82">
        <f ca="1">FB5 + FN5</f>
        <v>-0.300335758864199</v>
      </c>
      <c r="FR5" s="82">
        <f ca="1">FA5 + FM5 + FO5 + 0.6*SIN((FG5 - $AT$5)*PI()/180) + (2.75*2.54)*COS((FG5 - $AT$5)*PI()/180)</f>
        <v>385.08305736750094</v>
      </c>
      <c r="FS5" s="82">
        <f ca="1">FB5 + FN5 + 0.6*COS((FG5 - $AT$5)*PI()/180) - (2.75*2.54)*SIN((FG5 - $AT$5)*PI()/180)</f>
        <v>-1.1338362949000058</v>
      </c>
      <c r="FT5" s="82">
        <f ca="1">(5.25*2.54*COS((FG5 - $AT$5)*PI()/180)) + FR5</f>
        <v>398.13921743810744</v>
      </c>
      <c r="FU5" s="82">
        <f ca="1">(-5.25*2.54*SIN((FG5 - $AT$5)*PI()/180)) + FS5</f>
        <v>-3.846567245565915</v>
      </c>
      <c r="FV5" s="135">
        <f ca="1">FG5 - $AT$5</f>
        <v>11.737572617825595</v>
      </c>
      <c r="FW5" s="83">
        <f ca="1">FX9-((FW9-FW7)*((FX9-FX11)/(FW9-FW11)))</f>
        <v>8.677037289032425</v>
      </c>
      <c r="FX5" s="84">
        <f ca="1">(FW5-FY5)*1000</f>
        <v>51.616537093915227</v>
      </c>
      <c r="FY5" s="83">
        <f ca="1">FZ9-((FY9-FY7)*((FZ9-FZ11)/(FY9-FY11)))</f>
        <v>8.6254207519385098</v>
      </c>
      <c r="FZ5" s="84">
        <f ca="1">FX5/5</f>
        <v>10.323307418783045</v>
      </c>
      <c r="GA5" s="95"/>
      <c r="GB5" s="90">
        <f ca="1">1.2/(SIN(FV5*PI()/180))</f>
        <v>5.898852592097974</v>
      </c>
      <c r="GC5" s="91">
        <f ca="1">((((0.55566497*2.54)^2)+(0.6*0.6))^0.5)*((SIN((23.03098167-FV5)*PI()/180)) - (SIN((23.03098167-FV5+$AT$5)*PI()/180)))</f>
        <v>-2.6540705014216448E-3</v>
      </c>
      <c r="GD5" s="82">
        <f ca="1">GC5/(TAN(-FV5*PI()/180))</f>
        <v>1.2773831955848629E-2</v>
      </c>
      <c r="GE5" s="82">
        <f ca="1">FP5 + GB5 + GD5</f>
        <v>384.03368516661391</v>
      </c>
      <c r="GF5" s="82">
        <f ca="1">FQ5 + GC5</f>
        <v>-0.30298982936562063</v>
      </c>
      <c r="GG5" s="82">
        <f ca="1">FP5 + GB5 + GD5 + 0.6*SIN((FV5 - $AT$5)*PI()/180) + (2.75*2.54)*COS((FV5 - $AT$5)*PI()/180)</f>
        <v>390.99614412925757</v>
      </c>
      <c r="GH5" s="82">
        <f ca="1">FQ5 + GC5 + 0.6*COS((FV5 - $AT$5)*PI()/180) - (2.75*2.54)*SIN((FV5 - $AT$5)*PI()/180)</f>
        <v>-1.1242024653513558</v>
      </c>
      <c r="GI5" s="82">
        <f ca="1">(5.25*2.54*COS((FV5 - $AT$5)*PI()/180)) + GG5</f>
        <v>404.0570720032083</v>
      </c>
      <c r="GJ5" s="82">
        <f ca="1">(-5.25*2.54*SIN((FV5 - $AT$5)*PI()/180)) + GH5</f>
        <v>-3.8138842441974852</v>
      </c>
      <c r="GK5" s="135">
        <f ca="1">FV5 - $AT$5</f>
        <v>11.636441900152317</v>
      </c>
      <c r="GL5" s="83">
        <f ca="1">GM9-((GL9-GL7)*((GM9-GM11)/(GL9-GL11)))</f>
        <v>8.615335791074342</v>
      </c>
      <c r="GM5" s="84">
        <f ca="1">(GL5-GN5)*1000</f>
        <v>53.415200533214247</v>
      </c>
      <c r="GN5" s="83">
        <f ca="1">GO9-((GN9-GN7)*((GO9-GO11)/(GN9-GN11)))</f>
        <v>8.5619205905411278</v>
      </c>
      <c r="GO5" s="84">
        <f ca="1">GM5/5</f>
        <v>10.683040106642849</v>
      </c>
      <c r="GP5" s="97"/>
      <c r="GQ5" s="90">
        <f ca="1">1.2/(SIN(GK5*PI()/180))</f>
        <v>5.9494026861664056</v>
      </c>
      <c r="GR5" s="91">
        <f ca="1">((((0.55566497*2.54)^2)+(0.6*0.6))^0.5)*((SIN((23.03098167-GK5)*PI()/180)) - (SIN((23.03098167-GK5+$AT$5)*PI()/180)))</f>
        <v>-2.6531265517327827E-3</v>
      </c>
      <c r="GS5" s="82">
        <f ca="1">GR5/(TAN(-GK5*PI()/180))</f>
        <v>1.2883417958652076E-2</v>
      </c>
      <c r="GT5" s="82">
        <f ca="1">GE5 + GQ5 + GS5</f>
        <v>389.99597127073901</v>
      </c>
      <c r="GU5" s="82">
        <f ca="1">GF5 + GR5</f>
        <v>-0.30564295591735341</v>
      </c>
      <c r="GV5" s="82">
        <f ca="1">GE5 + GQ5 + GS5 + 0.6*SIN((GK5 - $AT$5)*PI()/180) + (2.75*2.54)*COS((GK5 - $AT$5)*PI()/180)</f>
        <v>396.95986887989199</v>
      </c>
      <c r="GW5" s="82">
        <f ca="1">GF5 + GR5 + 0.6*COS((GK5 - $AT$5)*PI()/180) - (2.75*2.54)*SIN((GK5 - $AT$5)*PI()/180)</f>
        <v>-1.1145651334060205</v>
      </c>
      <c r="GX5" s="82">
        <f ca="1">(5.25*2.54*COS((GK5 - $AT$5)*PI()/180)) + GV5</f>
        <v>410.0255238665178</v>
      </c>
      <c r="GY5" s="82">
        <f ca="1">(-5.25*2.54*SIN((GK5 - $AT$5)*PI()/180)) + GW5</f>
        <v>-3.781189360862979</v>
      </c>
      <c r="GZ5" s="135">
        <f ca="1">GK5 - $AT$5</f>
        <v>11.535311182479038</v>
      </c>
      <c r="HA5" s="83">
        <f ca="1">HB9-((HA9-HA7)*((HB9-HB11)/(HA9-HA11)))</f>
        <v>8.5515945008342182</v>
      </c>
      <c r="HB5" s="84">
        <f ca="1">(HA5-HC5)*1000</f>
        <v>53.007122051038635</v>
      </c>
      <c r="HC5" s="83">
        <f ca="1">HD9-((HC9-HC7)*((HD9-HD11)/(HC9-HC11)))</f>
        <v>8.4985873787831796</v>
      </c>
      <c r="HD5" s="84">
        <f ca="1">HB5/5</f>
        <v>10.601424410207727</v>
      </c>
      <c r="HE5" s="97"/>
      <c r="HF5" s="90">
        <f ca="1">1.2/(SIN(GZ5*PI()/180))</f>
        <v>6.0008455016777527</v>
      </c>
      <c r="HG5" s="91">
        <f ca="1">((((0.55566497*2.54)^2)+(0.6*0.6))^0.5)*((SIN((23.03098167-GZ5)*PI()/180)) - (SIN((23.03098167-GZ5+$AT$5)*PI()/180)))</f>
        <v>-2.6521743363605559E-3</v>
      </c>
      <c r="HH5" s="82">
        <f ca="1">HG5/(TAN(-GZ5*PI()/180))</f>
        <v>1.2994854875490547E-2</v>
      </c>
      <c r="HI5" s="82">
        <f ca="1">GT5 + HF5 + HH5</f>
        <v>396.00981162729227</v>
      </c>
      <c r="HJ5" s="82">
        <f ca="1">GU5 + HG5</f>
        <v>-0.30829513025371397</v>
      </c>
      <c r="HK5" s="82">
        <f ca="1">GT5 + HF5 + HH5 + 0.6*SIN((GZ5 - $AT$5)*PI()/180) + (2.75*2.54)*COS((GZ5 - $AT$5)*PI()/180)</f>
        <v>402.97512618727905</v>
      </c>
      <c r="HL5" s="82">
        <f ca="1">GU5 + HG5 + 0.6*COS((GZ5 - $AT$5)*PI()/180) - (2.75*2.54)*SIN((GZ5 - $AT$5)*PI()/180)</f>
        <v>-1.1049243290886264</v>
      </c>
      <c r="HM5" s="82">
        <f ca="1">(5.25*2.54*COS((GZ5 - $AT$5)*PI()/180)) + HK5</f>
        <v>416.04546758118363</v>
      </c>
      <c r="HN5" s="82">
        <f ca="1">(-5.25*2.54*SIN((GZ5 - $AT$5)*PI()/180)) + HL5</f>
        <v>-3.7484826974216725</v>
      </c>
      <c r="HO5" s="135">
        <f ca="1">GZ5 - $AT$5</f>
        <v>11.43418046480576</v>
      </c>
      <c r="HP5" s="83">
        <f ca="1">HQ9-((HP9-HP7)*((HQ9-HQ11)/(HP9-HP11)))</f>
        <v>8.4877467944659859</v>
      </c>
      <c r="HQ5" s="84">
        <f ca="1">(HP5-HR5)*1000</f>
        <v>53.42082783227653</v>
      </c>
      <c r="HR5" s="83">
        <f ca="1">HS9-((HR9-HR7)*((HS9-HS11)/(HR9-HR11)))</f>
        <v>8.4343259666337094</v>
      </c>
      <c r="HS5" s="84">
        <f ca="1">HQ5/5</f>
        <v>10.684165566455306</v>
      </c>
      <c r="HT5" s="97"/>
      <c r="HU5" s="90">
        <f ca="1">1.2/(SIN(HO5*PI()/180))</f>
        <v>6.0532047227277284</v>
      </c>
      <c r="HV5" s="91">
        <f ca="1">((((0.55566497*2.54)^2)+(0.6*0.6))^0.5)*((SIN((23.03098167-HO5)*PI()/180)) - (SIN((23.03098167-HO5+$AT$5)*PI()/180)))</f>
        <v>-2.6512138582714426E-3</v>
      </c>
      <c r="HW5" s="82">
        <f ca="1">HV5/(TAN(-HO5*PI()/180))</f>
        <v>1.3108191841328455E-2</v>
      </c>
      <c r="HX5" s="82">
        <f ca="1">HI5 + HU5 + HW5</f>
        <v>402.07612454186136</v>
      </c>
      <c r="HY5" s="82">
        <f ca="1">HJ5 + HV5</f>
        <v>-0.31094634411198541</v>
      </c>
      <c r="HZ5" s="82">
        <f ca="1">HI5 + HU5 + HW5 + 0.6*SIN((HO5 - $AT$5)*PI()/180) + (2.75*2.54)*COS((HO5 - $AT$5)*PI()/180)</f>
        <v>409.04283435259185</v>
      </c>
      <c r="IA5" s="82">
        <f ca="1">HJ5 + HV5 + 0.6*COS((HO5 - $AT$5)*PI()/180) - (2.75*2.54)*SIN((HO5 - $AT$5)*PI()/180)</f>
        <v>-1.0952800824346189</v>
      </c>
      <c r="IB5" s="82">
        <f ca="1">(5.25*2.54*COS((HO5 - $AT$5)*PI()/180)) + HZ5</f>
        <v>422.11782143377877</v>
      </c>
      <c r="IC5" s="82">
        <f ca="1">(-5.25*2.54*SIN((HO5 - $AT$5)*PI()/180)) + IA5</f>
        <v>-3.715764355769545</v>
      </c>
      <c r="ID5" s="135">
        <f ca="1">HO5 - $AT$5</f>
        <v>11.333049747132481</v>
      </c>
      <c r="IE5" s="83">
        <f ca="1">IF9-((IE9-IE7)*((IF9-IF11)/(IE9-IE11)))</f>
        <v>8.4235126310154023</v>
      </c>
      <c r="IF5" s="84">
        <f ca="1">(IE5-IG5)*1000</f>
        <v>55.266539597566222</v>
      </c>
      <c r="IG5" s="83">
        <f ca="1">IH9-((IG9-IG7)*((IH9-IH11)/(IG9-IG11)))</f>
        <v>8.368246091417836</v>
      </c>
      <c r="IH5" s="84">
        <f ca="1">IF5/5</f>
        <v>11.053307919513244</v>
      </c>
      <c r="II5" s="97"/>
      <c r="IJ5" s="90">
        <f ca="1">1.2/(SIN(ID5*PI()/180))</f>
        <v>6.1065048788235083</v>
      </c>
      <c r="IK5" s="91">
        <f ca="1">((((0.55566497*2.54)^2)+(0.6*0.6))^0.5)*((SIN((23.03098167-ID5)*PI()/180)) - (SIN((23.03098167-ID5+$AT$5)*PI()/180)))</f>
        <v>-2.6502451204579707E-3</v>
      </c>
      <c r="IL5" s="82">
        <f ca="1">IK5/(TAN(-ID5*PI()/180))</f>
        <v>1.322347974554614E-2</v>
      </c>
      <c r="IM5" s="82">
        <f ca="1">HX5 + IJ5 + IL5</f>
        <v>408.1958529004304</v>
      </c>
      <c r="IN5" s="82">
        <f ca="1">HY5 + IK5</f>
        <v>-0.31359658923244338</v>
      </c>
      <c r="IO5" s="82">
        <f ca="1">HX5 + IJ5 + IL5 + 0.6*SIN((ID5 - $AT$5)*PI()/180) + (2.75*2.54)*COS((ID5 - $AT$5)*PI()/180)</f>
        <v>415.16393625746781</v>
      </c>
      <c r="IP5" s="82">
        <f ca="1">HY5 + IK5 + 0.6*COS((ID5 - $AT$5)*PI()/180) - (2.75*2.54)*SIN((ID5 - $AT$5)*PI()/180)</f>
        <v>-1.0856324234901669</v>
      </c>
      <c r="IQ5" s="82">
        <f ca="1">(5.25*2.54*COS((ID5 - $AT$5)*PI()/180)) + IO5</f>
        <v>428.24352829146704</v>
      </c>
      <c r="IR5" s="82">
        <f ca="1">(-5.25*2.54*SIN((ID5 - $AT$5)*PI()/180)) + IP5</f>
        <v>-3.6830344378389568</v>
      </c>
      <c r="IS5" s="135">
        <f ca="1">ID5 - $AT$5</f>
        <v>11.231919029459203</v>
      </c>
      <c r="IT5" s="83">
        <f ca="1">IU9-((IT9-IT7)*((IU9-IU11)/(IT9-IT11)))</f>
        <v>8.3576415672127737</v>
      </c>
      <c r="IU5" s="84">
        <f ca="1">(IT5-IV5)*1000</f>
        <v>56.023495447808713</v>
      </c>
      <c r="IV5" s="83">
        <f ca="1">IW9-((IV9-IV7)*((IW9-IW11)/(IV9-IV11)))</f>
        <v>8.301618071764965</v>
      </c>
      <c r="IW5" s="84">
        <f ca="1">IU5/5</f>
        <v>11.204699089561743</v>
      </c>
      <c r="IX5" s="97"/>
      <c r="IY5" s="90">
        <f ca="1">1.2/(SIN(IS5*PI()/180))</f>
        <v>6.1607713829435671</v>
      </c>
      <c r="IZ5" s="91">
        <f ca="1">((((0.55566497*2.54)^2)+(0.6*0.6))^0.5)*((SIN((23.03098167-IS5)*PI()/180)) - (SIN((23.03098167-IS5+$AT$5)*PI()/180)))</f>
        <v>-2.6492681259378688E-3</v>
      </c>
      <c r="JA5" s="82">
        <f ca="1">IZ5/(TAN(-IS5*PI()/180))</f>
        <v>1.3340771310918051E-2</v>
      </c>
      <c r="JB5" s="82">
        <f ca="1">IM5 + IY5 + JA5</f>
        <v>414.36996505468488</v>
      </c>
      <c r="JC5" s="82">
        <f ca="1">IN5 + IZ5</f>
        <v>-0.31624585735838123</v>
      </c>
      <c r="JD5" s="82">
        <f ca="1">IM5 + IY5 + JA5 + 0.6*SIN((IS5 - $AT$5)*PI()/180) + (2.75*2.54)*COS((IS5 - $AT$5)*PI()/180)</f>
        <v>421.33940024931314</v>
      </c>
      <c r="JE5" s="82">
        <f ca="1">IN5 + IZ5 + 0.6*COS((IS5 - $AT$5)*PI()/180) - (2.75*2.54)*SIN((IS5 - $AT$5)*PI()/180)</f>
        <v>-1.0759813823120712</v>
      </c>
      <c r="JF5" s="82">
        <f ca="1">(5.25*2.54*COS((IS5 - $AT$5)*PI()/180)) + JD5</f>
        <v>434.4235564873083</v>
      </c>
      <c r="JG5" s="82">
        <f ca="1">(-5.25*2.54*SIN((IS5 - $AT$5)*PI()/180)) + JE5</f>
        <v>-3.6502930455983362</v>
      </c>
      <c r="JH5" s="135">
        <f ca="1">IS5 - $AT$5</f>
        <v>11.130788311785924</v>
      </c>
      <c r="JI5" s="83">
        <f ca="1">JJ9-((JI9-JI7)*((JJ9-JJ11)/(JI9-JI11)))</f>
        <v>8.2906490108348123</v>
      </c>
      <c r="JJ5" s="84">
        <f ca="1">(JI5-JK5)*1000</f>
        <v>55.79916432969334</v>
      </c>
      <c r="JK5" s="83">
        <f ca="1">JL9-((JK9-JK7)*((JL9-JL11)/(JK9-JK11)))</f>
        <v>8.234849846505119</v>
      </c>
      <c r="JL5" s="84">
        <f ca="1">JJ5/5</f>
        <v>11.159832865938668</v>
      </c>
      <c r="JM5" s="97"/>
      <c r="JN5" s="90">
        <f ca="1">1.2/(SIN(JH5*PI()/180))</f>
        <v>6.2160305716723023</v>
      </c>
      <c r="JO5" s="91">
        <f ca="1">((((0.55566497*2.54)^2)+(0.6*0.6))^0.5)*((SIN((23.03098167-JH5)*PI()/180)) - (SIN((23.03098167-JH5+$AT$5)*PI()/180)))</f>
        <v>-2.6482828777552145E-3</v>
      </c>
      <c r="JP5" s="82">
        <f ca="1">JO5/(TAN(-JH5*PI()/180))</f>
        <v>1.3460121176906453E-2</v>
      </c>
      <c r="JQ5" s="82">
        <f ca="1">JB5 + JN5 + JP5</f>
        <v>420.59945574753414</v>
      </c>
      <c r="JR5" s="82">
        <f ca="1">JC5 + JO5</f>
        <v>-0.31889414023613644</v>
      </c>
      <c r="JS5" s="82">
        <f ca="1">JB5 + JN5 + JP5 + 0.6*SIN((JH5 - $AT$5)*PI()/180) + (2.75*2.54)*COS((JH5 - $AT$5)*PI()/180)</f>
        <v>427.57022106682564</v>
      </c>
      <c r="JT5" s="82">
        <f ca="1">JC5 + JO5 + 0.6*COS((JH5 - $AT$5)*PI()/180) - (2.75*2.54)*SIN((JH5 - $AT$5)*PI()/180)</f>
        <v>-1.0663269889676676</v>
      </c>
      <c r="JU5" s="82">
        <f ca="1">(5.25*2.54*COS((JH5 - $AT$5)*PI()/180)) + JS5</f>
        <v>440.65890074578078</v>
      </c>
      <c r="JV5" s="82">
        <f ca="1">(-5.25*2.54*SIN((JH5 - $AT$5)*PI()/180)) + JT5</f>
        <v>-3.6175402810518547</v>
      </c>
      <c r="JW5" s="135">
        <f ca="1">JH5 - $AT$5</f>
        <v>11.029657594112646</v>
      </c>
      <c r="JX5" s="83">
        <f ca="1">JY9-((JX9-JX7)*((JY9-JY11)/(JX9-JX11)))</f>
        <v>8.2233566993503011</v>
      </c>
      <c r="JY5" s="84">
        <f ca="1">(JX5-JZ5)*1000</f>
        <v>56.570566840994374</v>
      </c>
      <c r="JZ5" s="83">
        <f ca="1">KA9-((JZ9-JZ7)*((KA9-KA11)/(JZ9-JZ11)))</f>
        <v>8.1667861325093067</v>
      </c>
      <c r="KA5" s="84">
        <f ca="1">JY5/5</f>
        <v>11.314113368198875</v>
      </c>
      <c r="KB5" s="92">
        <f ca="1">KC9-((KB9-KB7)*((KC9-KC11)/(KB9-KB11)))</f>
        <v>11.075580727481203</v>
      </c>
    </row>
    <row r="6" spans="1:289" x14ac:dyDescent="0.3">
      <c r="A6" s="22">
        <v>11.76446</v>
      </c>
      <c r="B6" s="22">
        <v>0.2355400000000003</v>
      </c>
      <c r="C6" s="22">
        <v>-16.69738963597257</v>
      </c>
      <c r="D6" s="22">
        <v>43.247399999999999</v>
      </c>
      <c r="E6" s="22">
        <v>51.297399999999996</v>
      </c>
      <c r="H6" s="25" t="s">
        <v>65</v>
      </c>
      <c r="I6" s="25" t="s">
        <v>65</v>
      </c>
      <c r="J6" s="25" t="s">
        <v>65</v>
      </c>
      <c r="L6" s="25" t="s">
        <v>65</v>
      </c>
      <c r="M6" s="25" t="s">
        <v>65</v>
      </c>
      <c r="N6" s="24"/>
      <c r="O6" s="25" t="s">
        <v>65</v>
      </c>
      <c r="P6" s="25" t="s">
        <v>65</v>
      </c>
      <c r="Q6" s="24"/>
      <c r="R6" s="25" t="s">
        <v>65</v>
      </c>
      <c r="S6" s="25" t="s">
        <v>65</v>
      </c>
      <c r="T6" s="24"/>
      <c r="U6" s="25" t="s">
        <v>65</v>
      </c>
      <c r="V6" s="25" t="s">
        <v>65</v>
      </c>
      <c r="Z6" s="212" t="s">
        <v>73</v>
      </c>
      <c r="AA6" s="213"/>
      <c r="AB6" s="34" t="s">
        <v>70</v>
      </c>
      <c r="AC6" s="34" t="s">
        <v>70</v>
      </c>
      <c r="AD6" s="214" t="s">
        <v>74</v>
      </c>
      <c r="AE6" s="215"/>
      <c r="AI6" s="27" t="s">
        <v>80</v>
      </c>
      <c r="AJ6" s="7"/>
      <c r="AK6" s="27" t="s">
        <v>80</v>
      </c>
      <c r="AL6" s="24"/>
      <c r="AN6" s="201" t="s">
        <v>229</v>
      </c>
      <c r="AO6" s="155"/>
      <c r="AP6" s="28"/>
      <c r="AQ6" s="28"/>
      <c r="AR6" s="25" t="s">
        <v>65</v>
      </c>
      <c r="AS6" s="25" t="s">
        <v>65</v>
      </c>
      <c r="AT6" s="25" t="s">
        <v>83</v>
      </c>
      <c r="AU6" s="79" t="s">
        <v>84</v>
      </c>
      <c r="AV6" s="80" t="s">
        <v>85</v>
      </c>
      <c r="AW6" s="24"/>
      <c r="AX6" s="57" t="s">
        <v>86</v>
      </c>
      <c r="AY6" s="24"/>
      <c r="AZ6" s="58" t="s">
        <v>98</v>
      </c>
      <c r="BA6" s="58" t="s">
        <v>98</v>
      </c>
      <c r="BG6" s="27" t="s">
        <v>80</v>
      </c>
      <c r="BH6" s="7"/>
      <c r="BI6" s="27" t="s">
        <v>80</v>
      </c>
      <c r="BJ6" s="24"/>
      <c r="BL6" s="24"/>
      <c r="BM6" s="57" t="s">
        <v>86</v>
      </c>
      <c r="BN6" s="24"/>
      <c r="BO6" s="58" t="s">
        <v>98</v>
      </c>
      <c r="BP6" s="58" t="s">
        <v>98</v>
      </c>
      <c r="BV6" s="27" t="s">
        <v>80</v>
      </c>
      <c r="BW6" s="7"/>
      <c r="BX6" s="27" t="s">
        <v>80</v>
      </c>
      <c r="BY6" s="24"/>
      <c r="CA6" s="24"/>
      <c r="CB6" s="57" t="s">
        <v>86</v>
      </c>
      <c r="CC6" s="24"/>
      <c r="CD6" s="58" t="s">
        <v>98</v>
      </c>
      <c r="CE6" s="58" t="s">
        <v>98</v>
      </c>
      <c r="CK6" s="27" t="s">
        <v>80</v>
      </c>
      <c r="CL6" s="7"/>
      <c r="CM6" s="27" t="s">
        <v>80</v>
      </c>
      <c r="CN6" s="24"/>
      <c r="CP6" s="24"/>
      <c r="CQ6" s="57" t="s">
        <v>86</v>
      </c>
      <c r="CR6" s="24"/>
      <c r="CS6" s="58" t="s">
        <v>98</v>
      </c>
      <c r="CT6" s="58" t="s">
        <v>98</v>
      </c>
      <c r="CZ6" s="27" t="s">
        <v>80</v>
      </c>
      <c r="DA6" s="7"/>
      <c r="DB6" s="27" t="s">
        <v>80</v>
      </c>
      <c r="DC6" s="24"/>
      <c r="DE6" s="24"/>
      <c r="DF6" s="57" t="s">
        <v>86</v>
      </c>
      <c r="DG6" s="24"/>
      <c r="DH6" s="58" t="s">
        <v>98</v>
      </c>
      <c r="DI6" s="58" t="s">
        <v>98</v>
      </c>
      <c r="DO6" s="27" t="s">
        <v>80</v>
      </c>
      <c r="DP6" s="7"/>
      <c r="DQ6" s="27" t="s">
        <v>80</v>
      </c>
      <c r="DR6" s="24"/>
      <c r="DT6" s="24"/>
      <c r="DU6" s="57" t="s">
        <v>86</v>
      </c>
      <c r="DV6" s="24"/>
      <c r="DW6" s="58" t="s">
        <v>98</v>
      </c>
      <c r="DX6" s="58" t="s">
        <v>98</v>
      </c>
      <c r="ED6" s="27" t="s">
        <v>80</v>
      </c>
      <c r="EE6" s="7"/>
      <c r="EF6" s="27" t="s">
        <v>80</v>
      </c>
      <c r="EG6" s="24"/>
      <c r="EI6" s="24"/>
      <c r="EJ6" s="57" t="s">
        <v>86</v>
      </c>
      <c r="EK6" s="24"/>
      <c r="EL6" s="58" t="s">
        <v>98</v>
      </c>
      <c r="EM6" s="58" t="s">
        <v>98</v>
      </c>
      <c r="ES6" s="27" t="s">
        <v>80</v>
      </c>
      <c r="ET6" s="7"/>
      <c r="EU6" s="27" t="s">
        <v>80</v>
      </c>
      <c r="EV6" s="24"/>
      <c r="EX6" s="24"/>
      <c r="EY6" s="57" t="s">
        <v>86</v>
      </c>
      <c r="EZ6" s="24"/>
      <c r="FA6" s="58" t="s">
        <v>98</v>
      </c>
      <c r="FB6" s="58" t="s">
        <v>98</v>
      </c>
      <c r="FH6" s="27" t="s">
        <v>80</v>
      </c>
      <c r="FI6" s="7"/>
      <c r="FJ6" s="27" t="s">
        <v>80</v>
      </c>
      <c r="FK6" s="24"/>
      <c r="FM6" s="24"/>
      <c r="FN6" s="57" t="s">
        <v>86</v>
      </c>
      <c r="FO6" s="24"/>
      <c r="FP6" s="58" t="s">
        <v>98</v>
      </c>
      <c r="FQ6" s="58" t="s">
        <v>98</v>
      </c>
      <c r="FW6" s="27" t="s">
        <v>80</v>
      </c>
      <c r="FX6" s="7"/>
      <c r="FY6" s="27" t="s">
        <v>80</v>
      </c>
      <c r="FZ6" s="24"/>
      <c r="GB6" s="24"/>
      <c r="GC6" s="57" t="s">
        <v>86</v>
      </c>
      <c r="GD6" s="24"/>
      <c r="GE6" s="58" t="s">
        <v>98</v>
      </c>
      <c r="GF6" s="58" t="s">
        <v>98</v>
      </c>
      <c r="GL6" s="27" t="s">
        <v>80</v>
      </c>
      <c r="GM6" s="7"/>
      <c r="GN6" s="27" t="s">
        <v>80</v>
      </c>
      <c r="GO6" s="24"/>
      <c r="GQ6" s="24"/>
      <c r="GR6" s="57" t="s">
        <v>86</v>
      </c>
      <c r="GS6" s="24"/>
      <c r="GT6" s="58" t="s">
        <v>98</v>
      </c>
      <c r="GU6" s="58" t="s">
        <v>98</v>
      </c>
      <c r="GV6" s="6"/>
      <c r="GW6" s="6"/>
      <c r="GX6" s="6"/>
      <c r="GY6" s="6"/>
      <c r="GZ6" s="6"/>
      <c r="HA6" s="27" t="s">
        <v>80</v>
      </c>
      <c r="HB6" s="7"/>
      <c r="HC6" s="27" t="s">
        <v>80</v>
      </c>
      <c r="HD6" s="24"/>
      <c r="HF6" s="24"/>
      <c r="HG6" s="57" t="s">
        <v>86</v>
      </c>
      <c r="HH6" s="24"/>
      <c r="HI6" s="58" t="s">
        <v>98</v>
      </c>
      <c r="HJ6" s="58" t="s">
        <v>98</v>
      </c>
      <c r="HK6" s="6"/>
      <c r="HL6" s="6"/>
      <c r="HM6" s="6"/>
      <c r="HN6" s="6"/>
      <c r="HO6" s="6"/>
      <c r="HP6" s="27" t="s">
        <v>80</v>
      </c>
      <c r="HQ6" s="7"/>
      <c r="HR6" s="27" t="s">
        <v>80</v>
      </c>
      <c r="HS6" s="24"/>
      <c r="HU6" s="24"/>
      <c r="HV6" s="57" t="s">
        <v>86</v>
      </c>
      <c r="HW6" s="24"/>
      <c r="HX6" s="58" t="s">
        <v>98</v>
      </c>
      <c r="HY6" s="58" t="s">
        <v>98</v>
      </c>
      <c r="HZ6" s="6"/>
      <c r="IA6" s="6"/>
      <c r="IB6" s="6"/>
      <c r="IC6" s="6"/>
      <c r="ID6" s="6"/>
      <c r="IE6" s="27" t="s">
        <v>80</v>
      </c>
      <c r="IF6" s="7"/>
      <c r="IG6" s="27" t="s">
        <v>80</v>
      </c>
      <c r="IH6" s="24"/>
      <c r="IJ6" s="24"/>
      <c r="IK6" s="57" t="s">
        <v>86</v>
      </c>
      <c r="IL6" s="24"/>
      <c r="IM6" s="58" t="s">
        <v>98</v>
      </c>
      <c r="IN6" s="58" t="s">
        <v>98</v>
      </c>
      <c r="IO6" s="6"/>
      <c r="IP6" s="6"/>
      <c r="IQ6" s="6"/>
      <c r="IR6" s="6"/>
      <c r="IS6" s="6"/>
      <c r="IT6" s="27" t="s">
        <v>80</v>
      </c>
      <c r="IU6" s="7"/>
      <c r="IV6" s="27" t="s">
        <v>80</v>
      </c>
      <c r="IW6" s="24"/>
      <c r="IY6" s="24"/>
      <c r="IZ6" s="57" t="s">
        <v>86</v>
      </c>
      <c r="JA6" s="24"/>
      <c r="JB6" s="58" t="s">
        <v>98</v>
      </c>
      <c r="JC6" s="58" t="s">
        <v>98</v>
      </c>
      <c r="JD6" s="6"/>
      <c r="JE6" s="6"/>
      <c r="JF6" s="6"/>
      <c r="JG6" s="6"/>
      <c r="JH6" s="6"/>
      <c r="JI6" s="27" t="s">
        <v>80</v>
      </c>
      <c r="JJ6" s="7"/>
      <c r="JK6" s="27" t="s">
        <v>80</v>
      </c>
      <c r="JL6" s="24"/>
      <c r="JN6" s="24"/>
      <c r="JO6" s="57" t="s">
        <v>86</v>
      </c>
      <c r="JP6" s="24"/>
      <c r="JQ6" s="58" t="s">
        <v>98</v>
      </c>
      <c r="JR6" s="58" t="s">
        <v>98</v>
      </c>
      <c r="JS6" s="6"/>
      <c r="JT6" s="6"/>
      <c r="JU6" s="6"/>
      <c r="JV6" s="6"/>
      <c r="JW6" s="6"/>
      <c r="JX6" s="27" t="s">
        <v>80</v>
      </c>
      <c r="JY6" s="7"/>
      <c r="JZ6" s="27" t="s">
        <v>80</v>
      </c>
      <c r="KA6" s="24"/>
      <c r="KB6" s="27" t="s">
        <v>80</v>
      </c>
    </row>
    <row r="7" spans="1:289" ht="14.4" customHeight="1" x14ac:dyDescent="0.3">
      <c r="A7" s="22">
        <v>11.75375</v>
      </c>
      <c r="B7" s="22">
        <v>0.24624999999999986</v>
      </c>
      <c r="C7" s="22">
        <v>-13.830207291487614</v>
      </c>
      <c r="D7" s="22">
        <v>42.258200000000002</v>
      </c>
      <c r="E7" s="22">
        <v>50.308199999999999</v>
      </c>
      <c r="H7" s="24">
        <f t="array" ref="H7">MIN(IF($A$5:$A$278&gt;H5,$A$5:$A$278))</f>
        <v>9.2141699999999993</v>
      </c>
      <c r="I7" s="1">
        <f ca="1">INDIRECT("D"&amp;H8)</f>
        <v>12.722</v>
      </c>
      <c r="J7" s="24">
        <f ca="1">INDIRECT("C"&amp;H8)</f>
        <v>324.89366391865087</v>
      </c>
      <c r="K7" s="31" t="s">
        <v>69</v>
      </c>
      <c r="L7" s="24">
        <f t="array" aca="1" ref="L7" ca="1">MAX(IF(C:C&lt;L5,C:C))</f>
        <v>329.09709174105143</v>
      </c>
      <c r="M7" s="24">
        <f ca="1">INDIRECT("$D"&amp;L8)</f>
        <v>12.636799999999999</v>
      </c>
      <c r="N7" s="32" t="s">
        <v>67</v>
      </c>
      <c r="O7" s="24">
        <f t="array" aca="1" ref="O7" ca="1">MAX(IF(C:C&lt;O5,C:C))</f>
        <v>329.09709174105143</v>
      </c>
      <c r="P7" s="24">
        <f ca="1">INDIRECT("$D"&amp;O8)</f>
        <v>12.636799999999999</v>
      </c>
      <c r="Q7" s="32" t="s">
        <v>67</v>
      </c>
      <c r="R7" s="24">
        <f t="array" aca="1" ref="R7" ca="1">MAX(IF(C:C&lt;R5,C:C))</f>
        <v>329.09709174105143</v>
      </c>
      <c r="S7" s="24">
        <f ca="1">INDIRECT("$D"&amp;R8)</f>
        <v>12.636799999999999</v>
      </c>
      <c r="T7" s="32" t="s">
        <v>67</v>
      </c>
      <c r="U7" s="24">
        <f t="array" aca="1" ref="U7" ca="1">MAX(IF(C:C&lt;U5,C:C))</f>
        <v>329.09709174105143</v>
      </c>
      <c r="V7" s="24">
        <f ca="1">INDIRECT("$D"&amp;U8)</f>
        <v>12.636799999999999</v>
      </c>
      <c r="Z7" s="216" t="s">
        <v>71</v>
      </c>
      <c r="AA7" s="217"/>
      <c r="AB7" s="35">
        <f ca="1">AB5+(0.6*SIN(Y5*PI()/180))</f>
        <v>327.19163628169946</v>
      </c>
      <c r="AC7" s="35">
        <f ca="1">AC5+(0.6*COS(Y5*PI()/180))</f>
        <v>0.30903276440302307</v>
      </c>
      <c r="AD7" s="35">
        <f ca="1">AB7+((2.75*2.54)*COS(Y5*PI()/180))</f>
        <v>334.00714265235956</v>
      </c>
      <c r="AE7" s="36">
        <f ca="1">AC7-((2.75*2.54)*SIN(Y5*PI()/180))</f>
        <v>-1.2203782043988223</v>
      </c>
      <c r="AI7" s="24">
        <f ca="1">J5</f>
        <v>326.28521854719446</v>
      </c>
      <c r="AJ7" s="32" t="s">
        <v>14</v>
      </c>
      <c r="AK7" s="24">
        <f ca="1">AI7 + (1/SIN(Y5*PI()/180))</f>
        <v>330.85233630853241</v>
      </c>
      <c r="AL7" s="32" t="s">
        <v>14</v>
      </c>
      <c r="AN7" s="226" t="s">
        <v>388</v>
      </c>
      <c r="AO7" s="226"/>
      <c r="AP7" s="28"/>
      <c r="AQ7" s="28"/>
      <c r="AR7" s="24">
        <f t="array" aca="1" ref="AR7" ca="1">MAX(IF(C:C&lt;AR5,C:C))</f>
        <v>418.20277816366826</v>
      </c>
      <c r="AS7" s="24">
        <f ca="1">INDIRECT("$D"&amp;AR8)</f>
        <v>11.1629</v>
      </c>
      <c r="AT7" s="8">
        <f ca="1">(AH5-AS5)/(AN5-1)</f>
        <v>9.3089043457491139E-2</v>
      </c>
      <c r="AU7" s="64">
        <f ca="1">(AU5-AT5)*100000</f>
        <v>3.3278935163139067E-9</v>
      </c>
      <c r="AV7" s="50">
        <f ca="1">AV5/2.54</f>
        <v>1.2797873339156071E-2</v>
      </c>
      <c r="AW7" s="24"/>
      <c r="AX7" s="51">
        <f ca="1">((((0.55566497*2.54)^2)+(0.6*0.6))^0.5)*2*(COS((23.03098167-AH5+(AT5/2))*PI()/180))*(SIN(-(AT5/2)*PI()/180))</f>
        <v>-2.6621936161363054E-3</v>
      </c>
      <c r="AY7" s="24"/>
      <c r="AZ7" s="24">
        <f ca="1">AZ5+0.6*SIN((AH5 - AT5)*PI()/180)</f>
        <v>332.68300757071671</v>
      </c>
      <c r="BA7" s="24">
        <f ca="1">BA5+0.6*COS((AH5 - AT5)*PI()/180)</f>
        <v>0.30660154202407319</v>
      </c>
      <c r="BG7" s="24">
        <f ca="1">(((((0.55566497*2.54)^2)+(0.6*0.6)) - BA5^2)^0.5) + AZ5 - (0.5/SIN(BF5*PI()/180))</f>
        <v>331.75902548046145</v>
      </c>
      <c r="BH7" s="32" t="s">
        <v>14</v>
      </c>
      <c r="BI7" s="24">
        <f ca="1">BG7 + (1/SIN(BF5*PI()/180))</f>
        <v>336.36235858128151</v>
      </c>
      <c r="BJ7" s="32" t="s">
        <v>14</v>
      </c>
      <c r="BL7" s="24"/>
      <c r="BM7" s="51">
        <f ca="1">((((0.55566497*2.54)^2)+(0.6*0.6))^0.5)*2*(COS((23.03098167-BF5+($AT$5/2))*PI()/180))*(SIN(-($AT$5/2)*PI()/180))</f>
        <v>-2.6613241868422483E-3</v>
      </c>
      <c r="BN7" s="24"/>
      <c r="BO7" s="24">
        <f ca="1">BO5+0.6*SIN((BF5 - $AT$5)*PI()/180)</f>
        <v>338.21793174468712</v>
      </c>
      <c r="BP7" s="24">
        <f ca="1">BP5+0.6*COS((BF5 - $AT$5)*PI()/180)</f>
        <v>0.30416936444330755</v>
      </c>
      <c r="BR7" s="6">
        <f ca="1">BP5 + 0.6*COS((BF5 - $AT$5)*PI()/180) - (2.75*2.54)*SIN((BF5 - $AT$5)*PI()/180)</f>
        <v>-1.2011725148796906</v>
      </c>
      <c r="BV7" s="24">
        <f ca="1">(((((0.55566497*2.54)^2)+(0.6*0.6)) - BP5^2)^0.5) + BO5 - (0.5/SIN(BU5*PI()/180))</f>
        <v>337.27608425595957</v>
      </c>
      <c r="BW7" s="32" t="s">
        <v>14</v>
      </c>
      <c r="BX7" s="24">
        <f ca="1">BV7 + (1/SIN(BU5*PI()/180))</f>
        <v>341.91622620374181</v>
      </c>
      <c r="BY7" s="32" t="s">
        <v>14</v>
      </c>
      <c r="CA7" s="24"/>
      <c r="CB7" s="51">
        <f ca="1">((((0.55566497*2.54)^2)+(0.6*0.6))^0.5)*2*(COS((23.03098167-BU5+($AT$5/2))*PI()/180))*(SIN(-($AT$5/2)*PI()/180))</f>
        <v>-2.6604464663254621E-3</v>
      </c>
      <c r="CC7" s="24"/>
      <c r="CD7" s="24">
        <f ca="1">CD5+0.6*SIN((BU5 - $AT$5)*PI()/180)</f>
        <v>343.79712249225167</v>
      </c>
      <c r="CE7" s="24">
        <f ca="1">CE5+0.6*COS((BU5 - $AT$5)*PI()/180)</f>
        <v>0.30173623923805398</v>
      </c>
      <c r="CG7" s="6">
        <f ca="1">CE5 + 0.6*COS((BU5 - $AT$5)*PI()/180) - (2.75*2.54)*SIN((BU5 - $AT$5)*PI()/180)</f>
        <v>-1.191564041869043</v>
      </c>
      <c r="CK7" s="24">
        <f ca="1">(((((0.55566497*2.54)^2)+(0.6*0.6)) - CE5^2)^0.5) + CD5 - (0.5/SIN(CJ5*PI()/180))</f>
        <v>342.83710126542292</v>
      </c>
      <c r="CL7" s="32" t="s">
        <v>14</v>
      </c>
      <c r="CM7" s="24">
        <f ca="1">CK7 + (1/SIN(CJ5*PI()/180))</f>
        <v>347.5146601518523</v>
      </c>
      <c r="CN7" s="32" t="s">
        <v>14</v>
      </c>
      <c r="CP7" s="24"/>
      <c r="CQ7" s="51">
        <f ca="1">((((0.55566497*2.54)^2)+(0.6*0.6))^0.5)*2*(COS((23.03098167-CJ5+($AT$5/2))*PI()/180))*(SIN(-($AT$5/2)*PI()/180))</f>
        <v>-2.659560457320442E-3</v>
      </c>
      <c r="CR7" s="24"/>
      <c r="CS7" s="24">
        <f ca="1">CS5+0.6*SIN((CJ5 - $AT$5)*PI()/180)</f>
        <v>349.42131103940216</v>
      </c>
      <c r="CT7" s="24">
        <f ca="1">CT5+0.6*COS((CJ5 - $AT$5)*PI()/180)</f>
        <v>0.29930217398859271</v>
      </c>
      <c r="CV7" s="6">
        <f ca="1">CT5 + 0.6*COS((CJ5 - $AT$5)*PI()/180) - (2.75*2.54)*SIN((CJ5 - $AT$5)*PI()/180)</f>
        <v>-1.1819518566000795</v>
      </c>
      <c r="CZ7" s="24">
        <f ca="1">(((((0.55566497*2.54)^2)+(0.6*0.6)) - CT5^2)^0.5) + CS5 - (0.5/SIN(CY5*PI()/180))</f>
        <v>348.44280020012849</v>
      </c>
      <c r="DA7" s="32" t="s">
        <v>14</v>
      </c>
      <c r="DB7" s="24">
        <f ca="1">CZ7 + (1/SIN(CY5*PI()/180))</f>
        <v>353.15839918298769</v>
      </c>
      <c r="DC7" s="32" t="s">
        <v>14</v>
      </c>
      <c r="DE7" s="24"/>
      <c r="DF7" s="51">
        <f ca="1">((((0.55566497*2.54)^2)+(0.6*0.6))^0.5)*2*(COS((23.03098167-CY5+($AT$5/2))*PI()/180))*(SIN(-($AT$5/2)*PI()/180))</f>
        <v>-2.6586661625875043E-3</v>
      </c>
      <c r="DG7" s="24"/>
      <c r="DH7" s="24">
        <f ca="1">DH5+0.6*SIN((CY5 - $AT$5)*PI()/180)</f>
        <v>355.09124672895291</v>
      </c>
      <c r="DI7" s="24">
        <f ca="1">DI5+0.6*COS((CY5 - $AT$5)*PI()/180)</f>
        <v>0.29686717627813275</v>
      </c>
      <c r="DK7" s="6">
        <f ca="1">DI5 + 0.6*COS((CY5 - $AT$5)*PI()/180) - (2.75*2.54)*SIN((CY5 - $AT$5)*PI()/180)</f>
        <v>-1.172335989019083</v>
      </c>
      <c r="DO7" s="24">
        <f ca="1">(((((0.55566497*2.54)^2)+(0.6*0.6)) - DI5^2)^0.5) + DH5 - (0.5/SIN(DN5*PI()/180))</f>
        <v>354.09392261720848</v>
      </c>
      <c r="DP7" s="32" t="s">
        <v>14</v>
      </c>
      <c r="DQ7" s="24">
        <f ca="1">DO7 + (1/SIN(DN5*PI()/180))</f>
        <v>358.84820042233895</v>
      </c>
      <c r="DR7" s="32" t="s">
        <v>14</v>
      </c>
      <c r="DT7" s="24"/>
      <c r="DU7" s="51">
        <f ca="1">((((0.55566497*2.54)^2)+(0.6*0.6))^0.5)*2*(COS((23.03098167-DN5+($AT$5/2))*PI()/180))*(SIN(-($AT$5/2)*PI()/180))</f>
        <v>-2.6577635849127802E-3</v>
      </c>
      <c r="DV7" s="24"/>
      <c r="DW7" s="24">
        <f ca="1">DW5+0.6*SIN((DN5 - $AT$5)*PI()/180)</f>
        <v>360.8076976241436</v>
      </c>
      <c r="DX7" s="24">
        <f ca="1">DX5+0.6*COS((DN5 - $AT$5)*PI()/180)</f>
        <v>0.29443125369278761</v>
      </c>
      <c r="DZ7" s="6">
        <f ca="1">DX5 + 0.6*COS((DN5 - $AT$5)*PI()/180) - (2.75*2.54)*SIN((DN5 - $AT$5)*PI()/180)</f>
        <v>-1.1627164690838097</v>
      </c>
      <c r="ED7" s="24">
        <f ca="1">(((((0.55566497*2.54)^2)+(0.6*0.6)) - DX5^2)^0.5) + DW5 - (0.5/SIN(EC5*PI()/180))</f>
        <v>359.79122853271389</v>
      </c>
      <c r="EE7" s="32" t="s">
        <v>14</v>
      </c>
      <c r="EF7" s="24">
        <f ca="1">ED7 + (1/SIN(EC5*PI()/180))</f>
        <v>364.58483997705673</v>
      </c>
      <c r="EG7" s="32" t="s">
        <v>14</v>
      </c>
      <c r="EI7" s="24"/>
      <c r="EJ7" s="51">
        <f ca="1">((((0.55566497*2.54)^2)+(0.6*0.6))^0.5)*2*(COS((23.03098167-EC5+($AT$5/2))*PI()/180))*(SIN(-($AT$5/2)*PI()/180))</f>
        <v>-2.6568527271082043E-3</v>
      </c>
      <c r="EK7" s="24"/>
      <c r="EL7" s="24">
        <f ca="1">EL5+0.6*SIN((EC5 - $AT$5)*PI()/180)</f>
        <v>366.57145113759111</v>
      </c>
      <c r="EM7" s="24">
        <f ca="1">EM5+0.6*COS((EC5 - $AT$5)*PI()/180)</f>
        <v>0.291994413821553</v>
      </c>
      <c r="EO7" s="6">
        <f ca="1">EM5 + 0.6*COS((EC5 - $AT$5)*PI()/180) - (2.75*2.54)*SIN((EC5 - $AT$5)*PI()/180)</f>
        <v>-1.1530933267633938</v>
      </c>
      <c r="ES7" s="24">
        <f ca="1">(((((0.55566497*2.54)^2)+(0.6*0.6)) - EM5^2)^0.5) + EL5 - (0.5/SIN(ER5*PI()/180))</f>
        <v>365.53549703949005</v>
      </c>
      <c r="ET7" s="32" t="s">
        <v>14</v>
      </c>
      <c r="EU7" s="24">
        <f ca="1">ES7 + (1/SIN(ER5*PI()/180))</f>
        <v>370.36911357627736</v>
      </c>
      <c r="EV7" s="32" t="s">
        <v>14</v>
      </c>
      <c r="EX7" s="24"/>
      <c r="EY7" s="51">
        <f ca="1">((((0.55566497*2.54)^2)+(0.6*0.6))^0.5)*2*(COS((23.03098167-ER5+($AT$5/2))*PI()/180))*(SIN(-($AT$5/2)*PI()/180))</f>
        <v>-2.6559335920115102E-3</v>
      </c>
      <c r="EZ7" s="24"/>
      <c r="FA7" s="24">
        <f ca="1">FA5+0.6*SIN((ER5 - $AT$5)*PI()/180)</f>
        <v>372.38331468687693</v>
      </c>
      <c r="FB7" s="24">
        <f ca="1">FB5+0.6*COS((ER5 - $AT$5)*PI()/180)</f>
        <v>0.28955666425628174</v>
      </c>
      <c r="FD7" s="6">
        <f ca="1">FB5 + 0.6*COS((ER5 - $AT$5)*PI()/180) - (2.75*2.54)*SIN((ER5 - $AT$5)*PI()/180)</f>
        <v>-1.1434665920382554</v>
      </c>
      <c r="FH7" s="24">
        <f ca="1">(((((0.55566497*2.54)^2)+(0.6*0.6)) - FB5^2)^0.5) + FA5 - (0.5/SIN(FG5*PI()/180))</f>
        <v>371.32752695112185</v>
      </c>
      <c r="FI7" s="32" t="s">
        <v>14</v>
      </c>
      <c r="FJ7" s="24">
        <f ca="1">FH7 + (1/SIN(FG5*PI()/180))</f>
        <v>376.20183723835441</v>
      </c>
      <c r="FK7" s="32" t="s">
        <v>14</v>
      </c>
      <c r="FM7" s="24"/>
      <c r="FN7" s="51">
        <f ca="1">((((0.55566497*2.54)^2)+(0.6*0.6))^0.5)*2*(COS((23.03098167-FG5+($AT$5/2))*PI()/180))*(SIN(-($AT$5/2)*PI()/180))</f>
        <v>-2.6550061824862164E-3</v>
      </c>
      <c r="FO7" s="24"/>
      <c r="FP7" s="24">
        <f ca="1">FP5+0.6*SIN((FG5 - $AT$5)*PI()/180)</f>
        <v>378.24411637813563</v>
      </c>
      <c r="FQ7" s="24">
        <f ca="1">FQ5+0.6*COS((FG5 - $AT$5)*PI()/180)</f>
        <v>0.28711801259166098</v>
      </c>
      <c r="FS7" s="6">
        <f ca="1">FQ5 + 0.6*COS((FG5 - $AT$5)*PI()/180) - (2.75*2.54)*SIN((FG5 - $AT$5)*PI()/180)</f>
        <v>-1.1338362949000058</v>
      </c>
      <c r="FW7" s="24">
        <f ca="1">(((((0.55566497*2.54)^2)+(0.6*0.6)) - FQ5^2)^0.5) + FP5 - (0.5/SIN(FV5*PI()/180))</f>
        <v>377.16813747327672</v>
      </c>
      <c r="FX7" s="32" t="s">
        <v>14</v>
      </c>
      <c r="FY7" s="24">
        <f ca="1">FW7 + (1/SIN(FV5*PI()/180))</f>
        <v>382.08384796669168</v>
      </c>
      <c r="FZ7" s="32" t="s">
        <v>14</v>
      </c>
      <c r="GB7" s="24"/>
      <c r="GC7" s="51">
        <f ca="1">((((0.55566497*2.54)^2)+(0.6*0.6))^0.5)*2*(COS((23.03098167-FV5+($AT$5/2))*PI()/180))*(SIN(-($AT$5/2)*PI()/180))</f>
        <v>-2.6540705014216209E-3</v>
      </c>
      <c r="GD7" s="24"/>
      <c r="GE7" s="24">
        <f ca="1">GE5+0.6*SIN((FV5 - $AT$5)*PI()/180)</f>
        <v>384.15470571909293</v>
      </c>
      <c r="GF7" s="24">
        <f ca="1">GF5+0.6*COS((FV5 - $AT$5)*PI()/180)</f>
        <v>0.28467846642518829</v>
      </c>
      <c r="GH7" s="6">
        <f ca="1">GF5 + 0.6*COS((FV5 - $AT$5)*PI()/180) - (2.75*2.54)*SIN((FV5 - $AT$5)*PI()/180)</f>
        <v>-1.1242024653513558</v>
      </c>
      <c r="GL7" s="24">
        <f ca="1">(((((0.55566497*2.54)^2)+(0.6*0.6)) - GF5^2)^0.5) + GE5 - (0.5/SIN(GK5*PI()/180))</f>
        <v>383.05816890385933</v>
      </c>
      <c r="GM7" s="32" t="s">
        <v>14</v>
      </c>
      <c r="GN7" s="24">
        <f ca="1">GL7 + (1/SIN(GK5*PI()/180))</f>
        <v>388.01600447566466</v>
      </c>
      <c r="GO7" s="32" t="s">
        <v>14</v>
      </c>
      <c r="GQ7" s="24"/>
      <c r="GR7" s="51">
        <f ca="1">((((0.55566497*2.54)^2)+(0.6*0.6))^0.5)*2*(COS((23.03098167-GK5+($AT$5/2))*PI()/180))*(SIN(-($AT$5/2)*PI()/180))</f>
        <v>-2.6531265517327923E-3</v>
      </c>
      <c r="GS7" s="24"/>
      <c r="GT7" s="24">
        <f ca="1">GT5+0.6*SIN((GK5 - $AT$5)*PI()/180)</f>
        <v>390.11595436308801</v>
      </c>
      <c r="GU7" s="24">
        <f ca="1">GU5+0.6*COS((GK5 - $AT$5)*PI()/180)</f>
        <v>0.2822380333571482</v>
      </c>
      <c r="GV7" s="6"/>
      <c r="GW7" s="6">
        <f ca="1">GU5 + 0.6*COS((GK5 - $AT$5)*PI()/180) - (2.75*2.54)*SIN((GK5 - $AT$5)*PI()/180)</f>
        <v>-1.1145651334060205</v>
      </c>
      <c r="GX7" s="6"/>
      <c r="GY7" s="6"/>
      <c r="GZ7" s="6"/>
      <c r="HA7" s="24">
        <f ca="1">(((((0.55566497*2.54)^2)+(0.6*0.6)) - GU5^2)^0.5) + GT5 - (0.5/SIN(GZ5*PI()/180))</f>
        <v>388.99848336347299</v>
      </c>
      <c r="HB7" s="32" t="s">
        <v>14</v>
      </c>
      <c r="HC7" s="24">
        <f ca="1">HA7 + (1/SIN(GZ5*PI()/180))</f>
        <v>393.99918794820445</v>
      </c>
      <c r="HD7" s="32" t="s">
        <v>14</v>
      </c>
      <c r="HF7" s="24"/>
      <c r="HG7" s="51">
        <f ca="1">((((0.55566497*2.54)^2)+(0.6*0.6))^0.5)*2*(COS((23.03098167-GZ5+($AT$5/2))*PI()/180))*(SIN(-($AT$5/2)*PI()/180))</f>
        <v>-2.6521743363605577E-3</v>
      </c>
      <c r="HH7" s="24"/>
      <c r="HI7" s="24">
        <f ca="1">HI5+0.6*SIN((GZ5 - $AT$5)*PI()/180)</f>
        <v>396.12875688570995</v>
      </c>
      <c r="HJ7" s="24">
        <f ca="1">HJ5+0.6*COS((GZ5 - $AT$5)*PI()/180)</f>
        <v>0.279796720990588</v>
      </c>
      <c r="HK7" s="6"/>
      <c r="HL7" s="6">
        <f ca="1">HJ5 + 0.6*COS((GZ5 - $AT$5)*PI()/180) - (2.75*2.54)*SIN((GZ5 - $AT$5)*PI()/180)</f>
        <v>-1.1049243290886264</v>
      </c>
      <c r="HM7" s="6"/>
      <c r="HN7" s="6"/>
      <c r="HO7" s="6"/>
      <c r="HP7" s="24">
        <f ca="1">(((((0.55566497*2.54)^2)+(0.6*0.6)) - HJ5^2)^0.5) + HI5 - (0.5/SIN(HO5*PI()/180))</f>
        <v>394.98996555777472</v>
      </c>
      <c r="HQ7" s="32" t="s">
        <v>14</v>
      </c>
      <c r="HR7" s="24">
        <f ca="1">HP7 + (1/SIN(HO5*PI()/180))</f>
        <v>400.03430282671451</v>
      </c>
      <c r="HS7" s="32" t="s">
        <v>14</v>
      </c>
      <c r="HU7" s="24"/>
      <c r="HV7" s="51">
        <f ca="1">((((0.55566497*2.54)^2)+(0.6*0.6))^0.5)*2*(COS((23.03098167-HO5+($AT$5/2))*PI()/180))*(SIN(-($AT$5/2)*PI()/180))</f>
        <v>-2.6512138582714976E-3</v>
      </c>
      <c r="HW7" s="24"/>
      <c r="HX7" s="24">
        <f ca="1">HX5+0.6*SIN((HO5 - $AT$5)*PI()/180)</f>
        <v>402.19403159577968</v>
      </c>
      <c r="HY7" s="24">
        <f ca="1">HY5+0.6*COS((HO5 - $AT$5)*PI()/180)</f>
        <v>0.27735453693129464</v>
      </c>
      <c r="HZ7" s="6"/>
      <c r="IA7" s="6">
        <f ca="1">HY5 + 0.6*COS((HO5 - $AT$5)*PI()/180) - (2.75*2.54)*SIN((HO5 - $AT$5)*PI()/180)</f>
        <v>-1.0952800824346189</v>
      </c>
      <c r="IB7" s="6"/>
      <c r="IC7" s="6"/>
      <c r="ID7" s="6"/>
      <c r="IE7" s="24">
        <f ca="1">(((((0.55566497*2.54)^2)+(0.6*0.6)) - HY5^2)^0.5) + HX5 - (0.5/SIN(ID5*PI()/180))</f>
        <v>401.0335235734122</v>
      </c>
      <c r="IF7" s="32" t="s">
        <v>14</v>
      </c>
      <c r="IG7" s="24">
        <f ca="1">IE7 + (1/SIN(ID5*PI()/180))</f>
        <v>406.12227763909846</v>
      </c>
      <c r="IH7" s="32" t="s">
        <v>14</v>
      </c>
      <c r="IJ7" s="24"/>
      <c r="IK7" s="51">
        <f ca="1">((((0.55566497*2.54)^2)+(0.6*0.6))^0.5)*2*(COS((23.03098167-ID5+($AT$5/2))*PI()/180))*(SIN(-($AT$5/2)*PI()/180))</f>
        <v>-2.6502451204579325E-3</v>
      </c>
      <c r="IL7" s="24"/>
      <c r="IM7" s="24">
        <f ca="1">IM5+0.6*SIN((ID5 - $AT$5)*PI()/180)</f>
        <v>408.3127213825158</v>
      </c>
      <c r="IN7" s="24">
        <f ca="1">IN5+0.6*COS((ID5 - $AT$5)*PI()/180)</f>
        <v>0.27491148878777072</v>
      </c>
      <c r="IO7" s="6"/>
      <c r="IP7" s="6">
        <f ca="1">IN5 + 0.6*COS((ID5 - $AT$5)*PI()/180) - (2.75*2.54)*SIN((ID5 - $AT$5)*PI()/180)</f>
        <v>-1.0856324234901669</v>
      </c>
      <c r="IQ7" s="6"/>
      <c r="IR7" s="6"/>
      <c r="IS7" s="6"/>
      <c r="IT7" s="24">
        <f ca="1">(((((0.55566497*2.54)^2)+(0.6*0.6)) - IN5^2)^0.5) + IM5 - (0.5/SIN(IS5*PI()/180))</f>
        <v>407.130089709331</v>
      </c>
      <c r="IU7" s="32" t="s">
        <v>14</v>
      </c>
      <c r="IV7" s="24">
        <f ca="1">IT7 + (1/SIN(IS5*PI()/180))</f>
        <v>412.26406586178399</v>
      </c>
      <c r="IW7" s="32" t="s">
        <v>14</v>
      </c>
      <c r="IY7" s="24"/>
      <c r="IZ7" s="51">
        <f ca="1">((((0.55566497*2.54)^2)+(0.6*0.6))^0.5)*2*(COS((23.03098167-IS5+($AT$5/2))*PI()/180))*(SIN(-($AT$5/2)*PI()/180))</f>
        <v>-2.6492681259379174E-3</v>
      </c>
      <c r="JA7" s="24"/>
      <c r="JB7" s="24">
        <f ca="1">JB5+0.6*SIN((IS5 - $AT$5)*PI()/180)</f>
        <v>414.48579460083948</v>
      </c>
      <c r="JC7" s="24">
        <f ca="1">JC5+0.6*COS((IS5 - $AT$5)*PI()/180)</f>
        <v>0.27246758417121081</v>
      </c>
      <c r="JD7" s="6"/>
      <c r="JE7" s="6">
        <f ca="1">JC5 + 0.6*COS((IS5 - $AT$5)*PI()/180) - (2.75*2.54)*SIN((IS5 - $AT$5)*PI()/180)</f>
        <v>-1.0759813823120712</v>
      </c>
      <c r="JF7" s="6"/>
      <c r="JG7" s="6"/>
      <c r="JH7" s="6"/>
      <c r="JI7" s="24">
        <f ca="1">(((((0.55566497*2.54)^2)+(0.6*0.6)) - JC5^2)^0.5) + JB5 - (0.5/SIN(JH5*PI()/180))</f>
        <v>413.28062134535713</v>
      </c>
      <c r="JJ7" s="32" t="s">
        <v>14</v>
      </c>
      <c r="JK7" s="24">
        <f ca="1">JI7 + (1/SIN(JH5*PI()/180))</f>
        <v>418.46064682175074</v>
      </c>
      <c r="JL7" s="32" t="s">
        <v>14</v>
      </c>
      <c r="JN7" s="24"/>
      <c r="JO7" s="51">
        <f ca="1">((((0.55566497*2.54)^2)+(0.6*0.6))^0.5)*2*(COS((23.03098167-JH5+($AT$5/2))*PI()/180))*(SIN(-($AT$5/2)*PI()/180))</f>
        <v>-2.6482828777552301E-3</v>
      </c>
      <c r="JP7" s="24"/>
      <c r="JQ7" s="24">
        <f ca="1">JQ5+0.6*SIN((JH5 - $AT$5)*PI()/180)</f>
        <v>420.71424599689675</v>
      </c>
      <c r="JR7" s="24">
        <f ca="1">JR5+0.6*COS((JH5 - $AT$5)*PI()/180)</f>
        <v>0.27002283069547789</v>
      </c>
      <c r="JS7" s="6"/>
      <c r="JT7" s="6">
        <f ca="1">JR5 + 0.6*COS((JH5 - $AT$5)*PI()/180) - (2.75*2.54)*SIN((JH5 - $AT$5)*PI()/180)</f>
        <v>-1.0663269889676676</v>
      </c>
      <c r="JU7" s="6"/>
      <c r="JV7" s="6"/>
      <c r="JW7" s="6"/>
      <c r="JX7" s="24">
        <f ca="1">(((((0.55566497*2.54)^2)+(0.6*0.6)) - JR5^2)^0.5) + JQ5 - (0.5/SIN(JW5*PI()/180))</f>
        <v>419.48610185007618</v>
      </c>
      <c r="JY7" s="32" t="s">
        <v>14</v>
      </c>
      <c r="JZ7" s="24">
        <f ca="1">JX7 + (1/SIN(JW5*PI()/180))</f>
        <v>424.71302663969504</v>
      </c>
      <c r="KA7" s="32" t="s">
        <v>14</v>
      </c>
      <c r="KB7" s="63">
        <f ca="1">JZ7</f>
        <v>424.71302663969504</v>
      </c>
    </row>
    <row r="8" spans="1:289" ht="14.4" customHeight="1" x14ac:dyDescent="0.3">
      <c r="A8" s="22">
        <v>11.742900000000001</v>
      </c>
      <c r="B8" s="22">
        <v>0.25709999999999944</v>
      </c>
      <c r="C8" s="22">
        <v>-11.002863181742882</v>
      </c>
      <c r="D8" s="22">
        <v>41.3215</v>
      </c>
      <c r="E8" s="22">
        <v>49.371499999999997</v>
      </c>
      <c r="H8" s="1">
        <f>MATCH(H7,A:A,0)</f>
        <v>130</v>
      </c>
      <c r="I8" s="26" t="s">
        <v>66</v>
      </c>
      <c r="J8" s="26" t="s">
        <v>66</v>
      </c>
      <c r="L8" s="33">
        <f ca="1">MATCH(L7,$C:$C,0)</f>
        <v>132</v>
      </c>
      <c r="M8" s="26" t="s">
        <v>66</v>
      </c>
      <c r="N8" s="31" t="s">
        <v>68</v>
      </c>
      <c r="O8" s="33">
        <f ca="1">MATCH(O7,$C:$C,0)</f>
        <v>132</v>
      </c>
      <c r="P8" s="26" t="s">
        <v>66</v>
      </c>
      <c r="Q8" s="31" t="s">
        <v>68</v>
      </c>
      <c r="R8" s="33">
        <f ca="1">MATCH(R7,$C:$C,0)</f>
        <v>132</v>
      </c>
      <c r="S8" s="26" t="s">
        <v>66</v>
      </c>
      <c r="T8" s="31" t="s">
        <v>68</v>
      </c>
      <c r="U8" s="33">
        <f ca="1">MATCH(U7,$C:$C,0)</f>
        <v>132</v>
      </c>
      <c r="V8" s="26" t="s">
        <v>66</v>
      </c>
      <c r="AI8" s="25" t="s">
        <v>65</v>
      </c>
      <c r="AJ8" s="25" t="s">
        <v>65</v>
      </c>
      <c r="AK8" s="25" t="s">
        <v>65</v>
      </c>
      <c r="AL8" s="25" t="s">
        <v>65</v>
      </c>
      <c r="AN8" s="226"/>
      <c r="AO8" s="226"/>
      <c r="AP8" s="28"/>
      <c r="AQ8" s="28"/>
      <c r="AR8" s="33">
        <f ca="1">MATCH(AR7,$C:$C,0)</f>
        <v>177</v>
      </c>
      <c r="AS8" s="26" t="s">
        <v>66</v>
      </c>
      <c r="AT8" s="8"/>
      <c r="AU8" s="201" t="s">
        <v>229</v>
      </c>
      <c r="BG8" s="25" t="s">
        <v>65</v>
      </c>
      <c r="BH8" s="25" t="s">
        <v>65</v>
      </c>
      <c r="BI8" s="25" t="s">
        <v>65</v>
      </c>
      <c r="BJ8" s="25" t="s">
        <v>65</v>
      </c>
      <c r="BL8" s="24"/>
      <c r="BN8" s="56"/>
      <c r="BV8" s="25" t="s">
        <v>65</v>
      </c>
      <c r="BW8" s="25" t="s">
        <v>65</v>
      </c>
      <c r="BX8" s="25" t="s">
        <v>65</v>
      </c>
      <c r="BY8" s="25" t="s">
        <v>65</v>
      </c>
      <c r="CA8" s="24"/>
      <c r="CC8" s="56"/>
      <c r="CK8" s="25" t="s">
        <v>65</v>
      </c>
      <c r="CL8" s="25" t="s">
        <v>65</v>
      </c>
      <c r="CM8" s="25" t="s">
        <v>65</v>
      </c>
      <c r="CN8" s="25" t="s">
        <v>65</v>
      </c>
      <c r="CP8" s="24"/>
      <c r="CR8" s="56"/>
      <c r="CZ8" s="25" t="s">
        <v>65</v>
      </c>
      <c r="DA8" s="25" t="s">
        <v>65</v>
      </c>
      <c r="DB8" s="25" t="s">
        <v>65</v>
      </c>
      <c r="DC8" s="25" t="s">
        <v>65</v>
      </c>
      <c r="DE8" s="24"/>
      <c r="DG8" s="56"/>
      <c r="DO8" s="25" t="s">
        <v>65</v>
      </c>
      <c r="DP8" s="25" t="s">
        <v>65</v>
      </c>
      <c r="DQ8" s="25" t="s">
        <v>65</v>
      </c>
      <c r="DR8" s="25" t="s">
        <v>65</v>
      </c>
      <c r="DT8" s="24"/>
      <c r="DV8" s="56"/>
      <c r="ED8" s="25" t="s">
        <v>65</v>
      </c>
      <c r="EE8" s="25" t="s">
        <v>65</v>
      </c>
      <c r="EF8" s="25" t="s">
        <v>65</v>
      </c>
      <c r="EG8" s="25" t="s">
        <v>65</v>
      </c>
      <c r="EI8" s="24"/>
      <c r="EK8" s="56"/>
      <c r="ES8" s="25" t="s">
        <v>65</v>
      </c>
      <c r="ET8" s="25" t="s">
        <v>65</v>
      </c>
      <c r="EU8" s="25" t="s">
        <v>65</v>
      </c>
      <c r="EV8" s="25" t="s">
        <v>65</v>
      </c>
      <c r="EX8" s="24"/>
      <c r="EZ8" s="56"/>
      <c r="FH8" s="25" t="s">
        <v>65</v>
      </c>
      <c r="FI8" s="25" t="s">
        <v>65</v>
      </c>
      <c r="FJ8" s="25" t="s">
        <v>65</v>
      </c>
      <c r="FK8" s="25" t="s">
        <v>65</v>
      </c>
      <c r="FM8" s="24"/>
      <c r="FO8" s="56"/>
      <c r="FW8" s="25" t="s">
        <v>65</v>
      </c>
      <c r="FX8" s="25" t="s">
        <v>65</v>
      </c>
      <c r="FY8" s="25" t="s">
        <v>65</v>
      </c>
      <c r="FZ8" s="25" t="s">
        <v>65</v>
      </c>
      <c r="GB8" s="24"/>
      <c r="GD8" s="56"/>
      <c r="GL8" s="25" t="s">
        <v>65</v>
      </c>
      <c r="GM8" s="25" t="s">
        <v>65</v>
      </c>
      <c r="GN8" s="25" t="s">
        <v>65</v>
      </c>
      <c r="GO8" s="25" t="s">
        <v>65</v>
      </c>
      <c r="GQ8" s="24"/>
      <c r="GR8" s="6"/>
      <c r="GS8" s="56"/>
      <c r="GT8" s="6"/>
      <c r="GU8" s="6"/>
      <c r="GV8" s="6"/>
      <c r="GW8" s="6"/>
      <c r="GX8" s="6"/>
      <c r="GY8" s="6"/>
      <c r="GZ8" s="6"/>
      <c r="HA8" s="25" t="s">
        <v>65</v>
      </c>
      <c r="HB8" s="25" t="s">
        <v>65</v>
      </c>
      <c r="HC8" s="25" t="s">
        <v>65</v>
      </c>
      <c r="HD8" s="25" t="s">
        <v>65</v>
      </c>
      <c r="HF8" s="24"/>
      <c r="HG8" s="6"/>
      <c r="HH8" s="56"/>
      <c r="HI8" s="6"/>
      <c r="HJ8" s="6"/>
      <c r="HK8" s="6"/>
      <c r="HL8" s="6"/>
      <c r="HM8" s="6"/>
      <c r="HN8" s="6"/>
      <c r="HO8" s="6"/>
      <c r="HP8" s="25" t="s">
        <v>65</v>
      </c>
      <c r="HQ8" s="25" t="s">
        <v>65</v>
      </c>
      <c r="HR8" s="25" t="s">
        <v>65</v>
      </c>
      <c r="HS8" s="25" t="s">
        <v>65</v>
      </c>
      <c r="HU8" s="24"/>
      <c r="HV8" s="6"/>
      <c r="HW8" s="56"/>
      <c r="HX8" s="6"/>
      <c r="HY8" s="6"/>
      <c r="HZ8" s="6"/>
      <c r="IA8" s="6"/>
      <c r="IB8" s="6"/>
      <c r="IC8" s="6"/>
      <c r="ID8" s="6"/>
      <c r="IE8" s="25" t="s">
        <v>65</v>
      </c>
      <c r="IF8" s="25" t="s">
        <v>65</v>
      </c>
      <c r="IG8" s="25" t="s">
        <v>65</v>
      </c>
      <c r="IH8" s="25" t="s">
        <v>65</v>
      </c>
      <c r="IJ8" s="24"/>
      <c r="IK8" s="6"/>
      <c r="IL8" s="56"/>
      <c r="IM8" s="6"/>
      <c r="IN8" s="6"/>
      <c r="IO8" s="6"/>
      <c r="IP8" s="6"/>
      <c r="IQ8" s="6"/>
      <c r="IR8" s="6"/>
      <c r="IS8" s="6"/>
      <c r="IT8" s="25" t="s">
        <v>65</v>
      </c>
      <c r="IU8" s="25" t="s">
        <v>65</v>
      </c>
      <c r="IV8" s="25" t="s">
        <v>65</v>
      </c>
      <c r="IW8" s="25" t="s">
        <v>65</v>
      </c>
      <c r="IY8" s="24"/>
      <c r="IZ8" s="6"/>
      <c r="JA8" s="56"/>
      <c r="JB8" s="6"/>
      <c r="JC8" s="6"/>
      <c r="JD8" s="6"/>
      <c r="JE8" s="6"/>
      <c r="JF8" s="6"/>
      <c r="JG8" s="6"/>
      <c r="JH8" s="6"/>
      <c r="JI8" s="25" t="s">
        <v>65</v>
      </c>
      <c r="JJ8" s="25" t="s">
        <v>65</v>
      </c>
      <c r="JK8" s="25" t="s">
        <v>65</v>
      </c>
      <c r="JL8" s="25" t="s">
        <v>65</v>
      </c>
      <c r="JN8" s="24"/>
      <c r="JO8" s="6"/>
      <c r="JP8" s="56"/>
      <c r="JQ8" s="6"/>
      <c r="JR8" s="6"/>
      <c r="JS8" s="6"/>
      <c r="JT8" s="6"/>
      <c r="JU8" s="6"/>
      <c r="JV8" s="6"/>
      <c r="JW8" s="6"/>
      <c r="JX8" s="25" t="s">
        <v>65</v>
      </c>
      <c r="JY8" s="25" t="s">
        <v>65</v>
      </c>
      <c r="JZ8" s="25" t="s">
        <v>65</v>
      </c>
      <c r="KA8" s="25" t="s">
        <v>65</v>
      </c>
      <c r="KB8" s="25" t="s">
        <v>65</v>
      </c>
      <c r="KC8" s="25" t="s">
        <v>65</v>
      </c>
    </row>
    <row r="9" spans="1:289" ht="14.4" customHeight="1" x14ac:dyDescent="0.3">
      <c r="A9" s="22">
        <v>11.73123</v>
      </c>
      <c r="B9" s="22">
        <v>0.26876999999999995</v>
      </c>
      <c r="C9" s="22">
        <v>-8.0223967082085856</v>
      </c>
      <c r="D9" s="22">
        <v>40.3748</v>
      </c>
      <c r="E9" s="22">
        <v>48.424800000000005</v>
      </c>
      <c r="H9" s="27">
        <f t="array" ref="H9">MAX(IF($A$5:$A$278&lt;H5,$A$5:$A$278))</f>
        <v>9.1909600000000005</v>
      </c>
      <c r="I9" s="1">
        <f ca="1">INDIRECT("D"&amp;H10)</f>
        <v>12.675599999999999</v>
      </c>
      <c r="J9" s="24">
        <f ca="1">INDIRECT("C"&amp;H10)</f>
        <v>327.17298522623696</v>
      </c>
      <c r="L9" s="24">
        <f t="array" aca="1" ref="L9" ca="1">MIN(IF(C:C&gt;L5,C:C))</f>
        <v>331.39565842846264</v>
      </c>
      <c r="M9" s="24">
        <f ca="1">INDIRECT("$D"&amp;L10)</f>
        <v>12.590999999999999</v>
      </c>
      <c r="N9" s="24"/>
      <c r="O9" s="24">
        <f t="array" aca="1" ref="O9" ca="1">MIN(IF(C:C&gt;O5,C:C))</f>
        <v>331.39565842846264</v>
      </c>
      <c r="P9" s="24">
        <f ca="1">INDIRECT("$D"&amp;O10)</f>
        <v>12.590999999999999</v>
      </c>
      <c r="Q9" s="24"/>
      <c r="R9" s="24">
        <f t="array" aca="1" ref="R9" ca="1">MIN(IF(C:C&gt;R5,C:C))</f>
        <v>331.39565842846264</v>
      </c>
      <c r="S9" s="24">
        <f ca="1">INDIRECT("$D"&amp;R10)</f>
        <v>12.590999999999999</v>
      </c>
      <c r="T9" s="24"/>
      <c r="U9" s="24">
        <f t="array" aca="1" ref="U9" ca="1">MIN(IF(C:C&gt;U5,C:C))</f>
        <v>331.39565842846264</v>
      </c>
      <c r="V9" s="24">
        <f ca="1">INDIRECT("$D"&amp;U10)</f>
        <v>12.590999999999999</v>
      </c>
      <c r="Z9" s="218" t="s">
        <v>72</v>
      </c>
      <c r="AA9" s="219"/>
      <c r="AB9" s="35">
        <f ca="1">J5 + AA5 + (0.5*SIN(Y5*PI()/180))</f>
        <v>327.19163628169946</v>
      </c>
      <c r="AC9" s="36">
        <f ca="1">Z5 + (0.5*COS(Y5*PI()/180))</f>
        <v>0.30903276440302319</v>
      </c>
      <c r="AI9" s="24">
        <f t="array" aca="1" ref="AI9" ca="1">MAX(IF(C:C&lt;AI7,C:C))</f>
        <v>324.89366391865087</v>
      </c>
      <c r="AJ9" s="24">
        <f ca="1">INDIRECT("$A"&amp;AI10)</f>
        <v>9.2141699999999993</v>
      </c>
      <c r="AK9" s="24">
        <f t="array" aca="1" ref="AK9" ca="1">MAX(IF(C:C&lt;AK7,C:C))</f>
        <v>329.09709174105143</v>
      </c>
      <c r="AL9" s="24">
        <f ca="1">INDIRECT("$A"&amp;AK10)</f>
        <v>9.1720900000000007</v>
      </c>
      <c r="AN9" s="226"/>
      <c r="AO9" s="226"/>
      <c r="AP9" s="28"/>
      <c r="AQ9" s="28"/>
      <c r="AR9" s="24">
        <f t="array" aca="1" ref="AR9" ca="1">MIN(IF(C:C&gt;AR5,C:C))</f>
        <v>420.07289581762075</v>
      </c>
      <c r="AS9" s="24">
        <f ca="1">INDIRECT("$D"&amp;AR10)</f>
        <v>11.137600000000001</v>
      </c>
      <c r="AT9" s="8"/>
      <c r="AU9" s="225" t="s">
        <v>228</v>
      </c>
      <c r="AV9" s="225"/>
      <c r="AW9" s="225"/>
      <c r="AX9" s="24"/>
      <c r="AY9" s="24"/>
      <c r="AZ9" s="24"/>
      <c r="BA9" s="32" t="s">
        <v>87</v>
      </c>
      <c r="BB9" s="24"/>
      <c r="BC9" s="24"/>
      <c r="BG9" s="24">
        <f t="array" aca="1" ref="BG9" ca="1">MAX(IF($C:$C&lt;BG7,$C:$C))</f>
        <v>331.39565842846264</v>
      </c>
      <c r="BH9" s="24">
        <f ca="1">INDIRECT("$A"&amp;BG10)</f>
        <v>9.1493599999999997</v>
      </c>
      <c r="BI9" s="24">
        <f t="array" aca="1" ref="BI9" ca="1">MAX(IF($C:$C&lt;BI7,$C:$C))</f>
        <v>335.64583238916782</v>
      </c>
      <c r="BJ9" s="24">
        <f ca="1">INDIRECT("$A"&amp;BI10)</f>
        <v>9.1054399999999998</v>
      </c>
      <c r="BL9" s="24"/>
      <c r="BM9" s="24"/>
      <c r="BN9" s="24"/>
      <c r="BO9" s="24"/>
      <c r="BP9" s="32" t="s">
        <v>87</v>
      </c>
      <c r="BQ9" s="24"/>
      <c r="BR9" s="24"/>
      <c r="BV9" s="24">
        <f t="array" aca="1" ref="BV9" ca="1">MAX(IF($C:$C&lt;BV7,$C:$C))</f>
        <v>335.64583238916782</v>
      </c>
      <c r="BW9" s="24">
        <f ca="1">INDIRECT("$A"&amp;BV10)</f>
        <v>9.1054399999999998</v>
      </c>
      <c r="BX9" s="24">
        <f t="array" aca="1" ref="BX9" ca="1">MAX(IF($C:$C&lt;BX7,$C:$C))</f>
        <v>340.29486475203748</v>
      </c>
      <c r="BY9" s="24">
        <f ca="1">INDIRECT("$A"&amp;BX10)</f>
        <v>9.0590899999999994</v>
      </c>
      <c r="CA9" s="24"/>
      <c r="CB9" s="24"/>
      <c r="CC9" s="24"/>
      <c r="CD9" s="24"/>
      <c r="CE9" s="32" t="s">
        <v>87</v>
      </c>
      <c r="CF9" s="24"/>
      <c r="CG9" s="24"/>
      <c r="CK9" s="24">
        <f t="array" aca="1" ref="CK9" ca="1">MAX(IF($C:$C&lt;CK7,$C:$C))</f>
        <v>342.2640203464872</v>
      </c>
      <c r="CL9" s="24">
        <f ca="1">INDIRECT("$A"&amp;CK10)</f>
        <v>9.0385799999999996</v>
      </c>
      <c r="CM9" s="24">
        <f t="array" aca="1" ref="CM9" ca="1">MAX(IF($C:$C&lt;CM7,$C:$C))</f>
        <v>346.96475853870896</v>
      </c>
      <c r="CN9" s="24">
        <f ca="1">INDIRECT("$A"&amp;CM10)</f>
        <v>8.9905799999999996</v>
      </c>
      <c r="CP9" s="24"/>
      <c r="CQ9" s="24"/>
      <c r="CR9" s="24"/>
      <c r="CS9" s="24"/>
      <c r="CT9" s="32" t="s">
        <v>87</v>
      </c>
      <c r="CU9" s="24"/>
      <c r="CV9" s="24"/>
      <c r="CZ9" s="24">
        <f t="array" aca="1" ref="CZ9" ca="1">MAX(IF($C:$C&lt;CZ7,$C:$C))</f>
        <v>346.96475853870896</v>
      </c>
      <c r="DA9" s="24">
        <f ca="1">INDIRECT("$A"&amp;CZ10)</f>
        <v>8.9905799999999996</v>
      </c>
      <c r="DB9" s="24">
        <f t="array" aca="1" ref="DB9" ca="1">MAX(IF($C:$C&lt;DB7,$C:$C))</f>
        <v>351.32621132668555</v>
      </c>
      <c r="DC9" s="24">
        <f ca="1">INDIRECT("$A"&amp;DB10)</f>
        <v>8.9457000000000004</v>
      </c>
      <c r="DE9" s="24"/>
      <c r="DF9" s="24"/>
      <c r="DG9" s="24"/>
      <c r="DH9" s="24"/>
      <c r="DI9" s="32" t="s">
        <v>87</v>
      </c>
      <c r="DJ9" s="24"/>
      <c r="DK9" s="24"/>
      <c r="DO9" s="24">
        <f t="array" aca="1" ref="DO9" ca="1">MAX(IF($C:$C&lt;DO7,$C:$C))</f>
        <v>353.69908429560058</v>
      </c>
      <c r="DP9" s="24">
        <f ca="1">INDIRECT("$A"&amp;DO10)</f>
        <v>8.9209099999999992</v>
      </c>
      <c r="DQ9" s="24">
        <f t="array" aca="1" ref="DQ9" ca="1">MAX(IF($C:$C&lt;DQ7,$C:$C))</f>
        <v>357.42694128537892</v>
      </c>
      <c r="DR9" s="24">
        <f ca="1">INDIRECT("$A"&amp;DQ10)</f>
        <v>8.8834099999999996</v>
      </c>
      <c r="DT9" s="24"/>
      <c r="DU9" s="24"/>
      <c r="DV9" s="24"/>
      <c r="DW9" s="24"/>
      <c r="DX9" s="32" t="s">
        <v>87</v>
      </c>
      <c r="DY9" s="24"/>
      <c r="DZ9" s="24"/>
      <c r="ED9" s="24">
        <f t="array" aca="1" ref="ED9" ca="1">MAX(IF($C:$C&lt;ED7,$C:$C))</f>
        <v>359.36637052098365</v>
      </c>
      <c r="EE9" s="24">
        <f ca="1">INDIRECT("$A"&amp;ED10)</f>
        <v>8.8630099999999992</v>
      </c>
      <c r="EF9" s="24">
        <f t="array" aca="1" ref="EF9" ca="1">MAX(IF($C:$C&lt;EF7,$C:$C))</f>
        <v>362.895752267734</v>
      </c>
      <c r="EG9" s="24">
        <f ca="1">INDIRECT("$A"&amp;EF10)</f>
        <v>8.8258600000000005</v>
      </c>
      <c r="EI9" s="24"/>
      <c r="EJ9" s="24"/>
      <c r="EK9" s="24"/>
      <c r="EL9" s="24"/>
      <c r="EM9" s="32" t="s">
        <v>87</v>
      </c>
      <c r="EN9" s="24"/>
      <c r="EO9" s="24"/>
      <c r="ES9" s="24">
        <f t="array" aca="1" ref="ES9" ca="1">MAX(IF($C:$C&lt;ES7,$C:$C))</f>
        <v>364.84956396437616</v>
      </c>
      <c r="ET9" s="24">
        <f ca="1">INDIRECT("$A"&amp;ES10)</f>
        <v>8.8061799999999995</v>
      </c>
      <c r="EU9" s="24">
        <f t="array" aca="1" ref="EU9" ca="1">MAX(IF($C:$C&lt;EU7,$C:$C))</f>
        <v>368.41367269452007</v>
      </c>
      <c r="EV9" s="24">
        <f ca="1">INDIRECT("$A"&amp;EU10)</f>
        <v>8.7688299999999995</v>
      </c>
      <c r="EX9" s="24"/>
      <c r="EY9" s="24"/>
      <c r="EZ9" s="24"/>
      <c r="FA9" s="24"/>
      <c r="FB9" s="32" t="s">
        <v>87</v>
      </c>
      <c r="FC9" s="24"/>
      <c r="FD9" s="24"/>
      <c r="FH9" s="24">
        <f t="array" aca="1" ref="FH9" ca="1">MAX(IF($C:$C&lt;FH7,$C:$C))</f>
        <v>370.56998995853536</v>
      </c>
      <c r="FI9" s="24">
        <f ca="1">INDIRECT("$A"&amp;FH10)</f>
        <v>8.7457999999999991</v>
      </c>
      <c r="FJ9" s="24">
        <f t="array" aca="1" ref="FJ9" ca="1">MAX(IF($C:$C&lt;FJ7,$C:$C))</f>
        <v>376.09823360831541</v>
      </c>
      <c r="FK9" s="24">
        <f ca="1">INDIRECT("$A"&amp;FJ10)</f>
        <v>8.6886600000000005</v>
      </c>
      <c r="FM9" s="24"/>
      <c r="FN9" s="24"/>
      <c r="FO9" s="24"/>
      <c r="FP9" s="24"/>
      <c r="FQ9" s="32" t="s">
        <v>87</v>
      </c>
      <c r="FR9" s="24"/>
      <c r="FS9" s="24"/>
      <c r="FW9" s="24">
        <f t="array" aca="1" ref="FW9" ca="1">MAX(IF($C:$C&lt;FW7,$C:$C))</f>
        <v>376.09823360831541</v>
      </c>
      <c r="FX9" s="24">
        <f ca="1">INDIRECT("$A"&amp;FW10)</f>
        <v>8.6886600000000005</v>
      </c>
      <c r="FY9" s="24">
        <f t="array" aca="1" ref="FY9" ca="1">MAX(IF($C:$C&lt;FY7,$C:$C))</f>
        <v>381.67622102784844</v>
      </c>
      <c r="FZ9" s="24">
        <f ca="1">INDIRECT("$A"&amp;FY10)</f>
        <v>8.6296400000000002</v>
      </c>
      <c r="GB9" s="24"/>
      <c r="GC9" s="24"/>
      <c r="GD9" s="24"/>
      <c r="GE9" s="24"/>
      <c r="GF9" s="32" t="s">
        <v>87</v>
      </c>
      <c r="GG9" s="24"/>
      <c r="GH9" s="24"/>
      <c r="GL9" s="24">
        <f t="array" aca="1" ref="GL9" ca="1">MAX(IF($C:$C&lt;GL7,$C:$C))</f>
        <v>381.67622102784844</v>
      </c>
      <c r="GM9" s="24">
        <f ca="1">INDIRECT("$A"&amp;GL10)</f>
        <v>8.6296400000000002</v>
      </c>
      <c r="GN9" s="24">
        <f t="array" aca="1" ref="GN9" ca="1">MAX(IF($C:$C&lt;GN7,$C:$C))</f>
        <v>387.30098175677745</v>
      </c>
      <c r="GO9" s="24">
        <f ca="1">INDIRECT("$A"&amp;GN10)</f>
        <v>8.5694499999999998</v>
      </c>
      <c r="GQ9" s="24"/>
      <c r="GR9" s="24"/>
      <c r="GS9" s="24"/>
      <c r="GT9" s="24"/>
      <c r="GU9" s="32" t="s">
        <v>87</v>
      </c>
      <c r="GV9" s="24"/>
      <c r="GW9" s="24"/>
      <c r="GX9" s="6"/>
      <c r="GY9" s="6"/>
      <c r="GZ9" s="6"/>
      <c r="HA9" s="24">
        <f t="array" aca="1" ref="HA9" ca="1">MAX(IF($C:$C&lt;HA7,$C:$C))</f>
        <v>388.9011248860707</v>
      </c>
      <c r="HB9" s="24">
        <f ca="1">INDIRECT("$A"&amp;HA10)</f>
        <v>8.5526</v>
      </c>
      <c r="HC9" s="24">
        <f t="array" aca="1" ref="HC9" ca="1">MAX(IF($C:$C&lt;HC7,$C:$C))</f>
        <v>392.96468623704391</v>
      </c>
      <c r="HD9" s="24">
        <f ca="1">INDIRECT("$A"&amp;HC10)</f>
        <v>8.5099900000000002</v>
      </c>
      <c r="HF9" s="24"/>
      <c r="HG9" s="24"/>
      <c r="HH9" s="24"/>
      <c r="HI9" s="24"/>
      <c r="HJ9" s="32" t="s">
        <v>87</v>
      </c>
      <c r="HK9" s="24"/>
      <c r="HL9" s="24"/>
      <c r="HM9" s="6"/>
      <c r="HN9" s="6"/>
      <c r="HO9" s="6"/>
      <c r="HP9" s="24">
        <f t="array" aca="1" ref="HP9" ca="1">MAX(IF($C:$C&lt;HP7,$C:$C))</f>
        <v>394.62676647176272</v>
      </c>
      <c r="HQ9" s="24">
        <f ca="1">INDIRECT("$A"&amp;HP10)</f>
        <v>8.4916699999999992</v>
      </c>
      <c r="HR9" s="24">
        <f t="array" aca="1" ref="HR9" ca="1">MAX(IF($C:$C&lt;HR7,$C:$C))</f>
        <v>398.67291426425504</v>
      </c>
      <c r="HS9" s="24">
        <f ca="1">INDIRECT("$A"&amp;HR10)</f>
        <v>8.4486699999999999</v>
      </c>
      <c r="HU9" s="24"/>
      <c r="HV9" s="24"/>
      <c r="HW9" s="24"/>
      <c r="HX9" s="24"/>
      <c r="HY9" s="32" t="s">
        <v>87</v>
      </c>
      <c r="HZ9" s="24"/>
      <c r="IA9" s="24"/>
      <c r="IB9" s="6"/>
      <c r="IC9" s="6"/>
      <c r="ID9" s="6"/>
      <c r="IE9" s="24">
        <f t="array" aca="1" ref="IE9" ca="1">MAX(IF($C:$C&lt;IE7,$C:$C))</f>
        <v>400.39932254278949</v>
      </c>
      <c r="IF9" s="24">
        <f ca="1">INDIRECT("$A"&amp;IE10)</f>
        <v>8.4304799999999993</v>
      </c>
      <c r="IG9" s="24">
        <f t="array" aca="1" ref="IG9" ca="1">MAX(IF($C:$C&lt;IG7,$C:$C))</f>
        <v>404.4259354545573</v>
      </c>
      <c r="IH9" s="24">
        <f ca="1">INDIRECT("$A"&amp;IG10)</f>
        <v>8.3862199999999998</v>
      </c>
      <c r="IJ9" s="24"/>
      <c r="IK9" s="24"/>
      <c r="IL9" s="24"/>
      <c r="IM9" s="24"/>
      <c r="IN9" s="32" t="s">
        <v>87</v>
      </c>
      <c r="IO9" s="24"/>
      <c r="IP9" s="24"/>
      <c r="IQ9" s="6"/>
      <c r="IR9" s="6"/>
      <c r="IS9" s="6"/>
      <c r="IT9" s="24">
        <f t="array" aca="1" ref="IT9" ca="1">MAX(IF($C:$C&lt;IT7,$C:$C))</f>
        <v>406.21156788863834</v>
      </c>
      <c r="IU9" s="24">
        <f ca="1">INDIRECT("$A"&amp;IT10)</f>
        <v>8.3673000000000002</v>
      </c>
      <c r="IV9" s="24">
        <f t="array" aca="1" ref="IV9" ca="1">MAX(IF($C:$C&lt;IV7,$C:$C))</f>
        <v>412.07483057923736</v>
      </c>
      <c r="IW9" s="24">
        <f ca="1">INDIRECT("$A"&amp;IV10)</f>
        <v>8.3036600000000007</v>
      </c>
      <c r="IY9" s="24"/>
      <c r="IZ9" s="24"/>
      <c r="JA9" s="24"/>
      <c r="JB9" s="24"/>
      <c r="JC9" s="32" t="s">
        <v>87</v>
      </c>
      <c r="JD9" s="24"/>
      <c r="JE9" s="24"/>
      <c r="JF9" s="6"/>
      <c r="JG9" s="6"/>
      <c r="JH9" s="6"/>
      <c r="JI9" s="24">
        <f t="array" aca="1" ref="JI9" ca="1">MAX(IF($C:$C&lt;JI7,$C:$C))</f>
        <v>412.07483057923736</v>
      </c>
      <c r="JJ9" s="24">
        <f ca="1">INDIRECT("$A"&amp;JI10)</f>
        <v>8.3036600000000007</v>
      </c>
      <c r="JK9" s="24">
        <f t="array" aca="1" ref="JK9" ca="1">MAX(IF($C:$C&lt;JK7,$C:$C))</f>
        <v>418.20277816366826</v>
      </c>
      <c r="JL9" s="24">
        <f ca="1">INDIRECT("$A"&amp;JK10)</f>
        <v>8.2377400000000005</v>
      </c>
      <c r="JN9" s="24"/>
      <c r="JO9" s="24"/>
      <c r="JP9" s="24"/>
      <c r="JQ9" s="24"/>
      <c r="JR9" s="32" t="s">
        <v>87</v>
      </c>
      <c r="JS9" s="24"/>
      <c r="JT9" s="24"/>
      <c r="JU9" s="6"/>
      <c r="JV9" s="6"/>
      <c r="JW9" s="6"/>
      <c r="JX9" s="24">
        <f t="array" aca="1" ref="JX9" ca="1">MAX(IF($C:$C&lt;JX7,$C:$C))</f>
        <v>418.20277816366826</v>
      </c>
      <c r="JY9" s="24">
        <f ca="1">INDIRECT("$A"&amp;JX10)</f>
        <v>8.2377400000000005</v>
      </c>
      <c r="JZ9" s="24">
        <f t="array" aca="1" ref="JZ9" ca="1">MAX(IF($C:$C&lt;JZ7,$C:$C))</f>
        <v>423.85780096470779</v>
      </c>
      <c r="KA9" s="24">
        <f ca="1">INDIRECT("$A"&amp;JZ10)</f>
        <v>8.1759900000000005</v>
      </c>
      <c r="KB9" s="24">
        <f t="array" aca="1" ref="KB9" ca="1">MAX(IF($C:$C&lt;KB7,$C:$C))</f>
        <v>423.85780096470779</v>
      </c>
      <c r="KC9" s="24">
        <f ca="1">INDIRECT("$D"&amp;KB10)</f>
        <v>11.0869</v>
      </c>
    </row>
    <row r="10" spans="1:289" x14ac:dyDescent="0.3">
      <c r="A10" s="22">
        <v>11.71946</v>
      </c>
      <c r="B10" s="22">
        <v>0.28054000000000023</v>
      </c>
      <c r="C10" s="22">
        <v>-5.0920482921291397</v>
      </c>
      <c r="D10" s="22">
        <v>39.4846</v>
      </c>
      <c r="E10" s="22">
        <v>47.534599999999998</v>
      </c>
      <c r="H10" s="28">
        <f>MATCH(H9,A:A,0)</f>
        <v>131</v>
      </c>
      <c r="I10" s="26" t="s">
        <v>66</v>
      </c>
      <c r="J10" s="26" t="s">
        <v>66</v>
      </c>
      <c r="L10" s="33">
        <f ca="1">MATCH(L9,$C:$C,0)</f>
        <v>133</v>
      </c>
      <c r="M10" s="26" t="s">
        <v>66</v>
      </c>
      <c r="N10" s="24"/>
      <c r="O10" s="33">
        <f ca="1">MATCH(O9,$C:$C,0)</f>
        <v>133</v>
      </c>
      <c r="P10" s="26" t="s">
        <v>66</v>
      </c>
      <c r="Q10" s="24"/>
      <c r="R10" s="33">
        <f ca="1">MATCH(R9,$C:$C,0)</f>
        <v>133</v>
      </c>
      <c r="S10" s="26" t="s">
        <v>66</v>
      </c>
      <c r="T10" s="24"/>
      <c r="U10" s="33">
        <f ca="1">MATCH(U9,$C:$C,0)</f>
        <v>133</v>
      </c>
      <c r="V10" s="26" t="s">
        <v>66</v>
      </c>
      <c r="AI10" s="33">
        <f ca="1">MATCH(AI9,$C:$C,0)</f>
        <v>130</v>
      </c>
      <c r="AJ10" s="26" t="s">
        <v>66</v>
      </c>
      <c r="AK10" s="33">
        <f ca="1">MATCH(AK9,$C:$C,0)</f>
        <v>132</v>
      </c>
      <c r="AL10" s="26" t="s">
        <v>66</v>
      </c>
      <c r="AN10" s="226"/>
      <c r="AO10" s="226"/>
      <c r="AP10" s="28"/>
      <c r="AQ10" s="28"/>
      <c r="AR10" s="33">
        <f ca="1">MATCH(AR9,$C:$C,0)</f>
        <v>178</v>
      </c>
      <c r="AS10" s="26" t="s">
        <v>66</v>
      </c>
      <c r="AT10" s="8"/>
      <c r="AU10" s="225"/>
      <c r="AV10" s="225"/>
      <c r="AW10" s="225"/>
      <c r="AX10" s="224" t="s">
        <v>88</v>
      </c>
      <c r="AY10" s="211"/>
      <c r="AZ10" s="35">
        <f ca="1">AB7 + AW5 + AY5 - (0.6*(SIN(AH5*PI()/180)-SIN((AH5 - AT5)*PI()/180)))</f>
        <v>332.68300757071677</v>
      </c>
      <c r="BA10" s="35">
        <f ca="1">AC7 + AX5 - (0.6*(COS(AH5*PI()/180)-COS((AH5 - AT5)*PI()/180)))</f>
        <v>0.30660154202407319</v>
      </c>
      <c r="BB10" s="35">
        <f ca="1">AZ10 + (2.75*2.54)*COS((AH5 - AT5)*PI()/180)</f>
        <v>339.50120283152978</v>
      </c>
      <c r="BC10" s="36">
        <f ca="1">BA10  - (2.75*2.54)*SIN((AH5 - AT5)*PI()/180)</f>
        <v>-1.2107772456973036</v>
      </c>
      <c r="BG10" s="33">
        <f ca="1">MATCH(BG9,$C:$C,0)</f>
        <v>133</v>
      </c>
      <c r="BH10" s="26" t="s">
        <v>66</v>
      </c>
      <c r="BI10" s="33">
        <f ca="1">MATCH(BI9,$C:$C,0)</f>
        <v>135</v>
      </c>
      <c r="BJ10" s="26" t="s">
        <v>66</v>
      </c>
      <c r="BL10" s="24"/>
      <c r="BM10" s="210" t="s">
        <v>88</v>
      </c>
      <c r="BN10" s="211"/>
      <c r="BO10" s="35">
        <f ca="1">AZ7 + BL5 + BN5 - (0.6*(SIN(BF5*PI()/180)-SIN((BF5 - $AT$5)*PI()/180)))</f>
        <v>338.21793174468706</v>
      </c>
      <c r="BP10" s="35">
        <f ca="1">BA7 + BM5 - (0.6*(COS(BF5*PI()/180)-COS((BF5 - $AT$5)*PI()/180)))</f>
        <v>0.3041693644433075</v>
      </c>
      <c r="BQ10" s="35">
        <f ca="1">BO10 + (2.75*2.54)*COS((BF5 - $AT$5)*PI()/180)</f>
        <v>345.03879465390582</v>
      </c>
      <c r="BR10" s="36">
        <f ca="1">BP10  - (2.75*2.54)*SIN((BF5 - $AT$5)*PI()/180)</f>
        <v>-1.2011725148796906</v>
      </c>
      <c r="BV10" s="33">
        <f ca="1">MATCH(BV9,$C:$C,0)</f>
        <v>135</v>
      </c>
      <c r="BW10" s="26" t="s">
        <v>66</v>
      </c>
      <c r="BX10" s="33">
        <f ca="1">MATCH(BX9,$C:$C,0)</f>
        <v>137</v>
      </c>
      <c r="BY10" s="26" t="s">
        <v>66</v>
      </c>
      <c r="CA10" s="24"/>
      <c r="CB10" s="210" t="s">
        <v>88</v>
      </c>
      <c r="CC10" s="211"/>
      <c r="CD10" s="35">
        <f ca="1">BO7 + CA5 + CC5 - (0.6*(SIN(BU5*PI()/180)-SIN((BU5 - $AT$5)*PI()/180)))</f>
        <v>343.79712249225167</v>
      </c>
      <c r="CE10" s="35">
        <f ca="1">BP7 + CB5 - (0.6*(COS(BU5*PI()/180)-COS((BU5 - $AT$5)*PI()/180)))</f>
        <v>0.30173623923805404</v>
      </c>
      <c r="CF10" s="35">
        <f ca="1">CD10 + (2.75*2.54)*COS((BU5 - $AT$5)*PI()/180)</f>
        <v>350.62063179981811</v>
      </c>
      <c r="CG10" s="36">
        <f ca="1">CE10  - (2.75*2.54)*SIN((BU5 - $AT$5)*PI()/180)</f>
        <v>-1.191564041869043</v>
      </c>
      <c r="CK10" s="33">
        <f ca="1">MATCH(CK9,$C:$C,0)</f>
        <v>138</v>
      </c>
      <c r="CL10" s="26" t="s">
        <v>66</v>
      </c>
      <c r="CM10" s="33">
        <f ca="1">MATCH(CM9,$C:$C,0)</f>
        <v>140</v>
      </c>
      <c r="CN10" s="26" t="s">
        <v>66</v>
      </c>
      <c r="CP10" s="24"/>
      <c r="CQ10" s="210" t="s">
        <v>88</v>
      </c>
      <c r="CR10" s="211"/>
      <c r="CS10" s="35">
        <f ca="1">CD7 + CP5 + CR5 - (0.6*(SIN(CJ5*PI()/180)-SIN((CJ5 - $AT$5)*PI()/180)))</f>
        <v>349.42131103940221</v>
      </c>
      <c r="CT10" s="35">
        <f ca="1">CE7 + CQ5 - (0.6*(COS(CJ5*PI()/180)-COS((CJ5 - $AT$5)*PI()/180)))</f>
        <v>0.29930217398859271</v>
      </c>
      <c r="CU10" s="35">
        <f ca="1">CS10 + (2.75*2.54)*COS((CJ5 - $AT$5)*PI()/180)</f>
        <v>356.24744548701347</v>
      </c>
      <c r="CV10" s="36">
        <f ca="1">CT10  - (2.75*2.54)*SIN((CJ5 - $AT$5)*PI()/180)</f>
        <v>-1.1819518566000795</v>
      </c>
      <c r="CZ10" s="33">
        <f ca="1">MATCH(CZ9,$C:$C,0)</f>
        <v>140</v>
      </c>
      <c r="DA10" s="26" t="s">
        <v>66</v>
      </c>
      <c r="DB10" s="33">
        <f ca="1">MATCH(DB9,$C:$C,0)</f>
        <v>142</v>
      </c>
      <c r="DC10" s="26" t="s">
        <v>66</v>
      </c>
      <c r="DE10" s="24"/>
      <c r="DF10" s="210" t="s">
        <v>88</v>
      </c>
      <c r="DG10" s="211"/>
      <c r="DH10" s="35">
        <f ca="1">CS7 + DE5 + DG5 - (0.6*(SIN(CY5*PI()/180)-SIN((CY5 - $AT$5)*PI()/180)))</f>
        <v>355.09124672895285</v>
      </c>
      <c r="DI10" s="35">
        <f ca="1">CT7 + DF5 - (0.6*(COS(CY5*PI()/180)-COS((CY5 - $AT$5)*PI()/180)))</f>
        <v>0.29686717627813269</v>
      </c>
      <c r="DJ10" s="35">
        <f ca="1">DH10 + (2.75*2.54)*COS((CY5 - $AT$5)*PI()/180)</f>
        <v>361.91998505012759</v>
      </c>
      <c r="DK10" s="36">
        <f ca="1">DI10  - (2.75*2.54)*SIN((CY5 - $AT$5)*PI()/180)</f>
        <v>-1.172335989019083</v>
      </c>
      <c r="DO10" s="33">
        <f ca="1">MATCH(DO9,$C:$C,0)</f>
        <v>143</v>
      </c>
      <c r="DP10" s="26" t="s">
        <v>66</v>
      </c>
      <c r="DQ10" s="33">
        <f ca="1">MATCH(DQ9,$C:$C,0)</f>
        <v>145</v>
      </c>
      <c r="DR10" s="26" t="s">
        <v>66</v>
      </c>
      <c r="DT10" s="24"/>
      <c r="DU10" s="210" t="s">
        <v>88</v>
      </c>
      <c r="DV10" s="211"/>
      <c r="DW10" s="35">
        <f ca="1">DH7 + DT5 + DV5 - (0.6*(SIN(DN5*PI()/180)-SIN((DN5 - $AT$5)*PI()/180)))</f>
        <v>360.8076976241436</v>
      </c>
      <c r="DX10" s="35">
        <f ca="1">DI7 + DU5 - (0.6*(COS(DN5*PI()/180)-COS((DN5 - $AT$5)*PI()/180)))</f>
        <v>0.29443125369278772</v>
      </c>
      <c r="DY10" s="35">
        <f ca="1">DW10 + (2.75*2.54)*COS((DN5 - $AT$5)*PI()/180)</f>
        <v>367.63901854428832</v>
      </c>
      <c r="DZ10" s="36">
        <f ca="1">DX10  - (2.75*2.54)*SIN((DN5 - $AT$5)*PI()/180)</f>
        <v>-1.1627164690838094</v>
      </c>
      <c r="ED10" s="33">
        <f ca="1">MATCH(ED9,$C:$C,0)</f>
        <v>146</v>
      </c>
      <c r="EE10" s="26" t="s">
        <v>66</v>
      </c>
      <c r="EF10" s="33">
        <f ca="1">MATCH(EF9,$C:$C,0)</f>
        <v>148</v>
      </c>
      <c r="EG10" s="26" t="s">
        <v>66</v>
      </c>
      <c r="EI10" s="24"/>
      <c r="EJ10" s="210" t="s">
        <v>88</v>
      </c>
      <c r="EK10" s="211"/>
      <c r="EL10" s="35">
        <f ca="1">DW7 + EI5 + EK5 - (0.6*(SIN(EC5*PI()/180)-SIN((EC5 - $AT$5)*PI()/180)))</f>
        <v>366.57145113759111</v>
      </c>
      <c r="EM10" s="35">
        <f ca="1">DX7 + EJ5 - (0.6*(COS(EC5*PI()/180)-COS((EC5 - $AT$5)*PI()/180)))</f>
        <v>0.29199441382155294</v>
      </c>
      <c r="EN10" s="35">
        <f ca="1">EL10 + (2.75*2.54)*COS((EC5 - $AT$5)*PI()/180)</f>
        <v>373.40533337406629</v>
      </c>
      <c r="EO10" s="36">
        <f ca="1">EM10  - (2.75*2.54)*SIN((EC5 - $AT$5)*PI()/180)</f>
        <v>-1.153093326763394</v>
      </c>
      <c r="ES10" s="33">
        <f ca="1">MATCH(ES9,$C:$C,0)</f>
        <v>149</v>
      </c>
      <c r="ET10" s="26" t="s">
        <v>66</v>
      </c>
      <c r="EU10" s="33">
        <f ca="1">MATCH(EU9,$C:$C,0)</f>
        <v>151</v>
      </c>
      <c r="EV10" s="26" t="s">
        <v>66</v>
      </c>
      <c r="EX10" s="24"/>
      <c r="EY10" s="210" t="s">
        <v>88</v>
      </c>
      <c r="EZ10" s="211"/>
      <c r="FA10" s="35">
        <f ca="1">EL7 + EX5 + EZ5 - (0.6*(SIN(ER5*PI()/180)-SIN((ER5 - $AT$5)*PI()/180)))</f>
        <v>372.38331468687693</v>
      </c>
      <c r="FB10" s="35">
        <f ca="1">EM7 + EY5 - (0.6*(COS(ER5*PI()/180)-COS((ER5 - $AT$5)*PI()/180)))</f>
        <v>0.28955666425628174</v>
      </c>
      <c r="FC10" s="35">
        <f ca="1">FA10 + (2.75*2.54)*COS((ER5 - $AT$5)*PI()/180)</f>
        <v>379.21973694906342</v>
      </c>
      <c r="FD10" s="36">
        <f ca="1">FB10  - (2.75*2.54)*SIN((ER5 - $AT$5)*PI()/180)</f>
        <v>-1.1434665920382554</v>
      </c>
      <c r="FH10" s="33">
        <f ca="1">MATCH(FH9,$C:$C,0)</f>
        <v>152</v>
      </c>
      <c r="FI10" s="26" t="s">
        <v>66</v>
      </c>
      <c r="FJ10" s="33">
        <f ca="1">MATCH(FJ9,$C:$C,0)</f>
        <v>155</v>
      </c>
      <c r="FK10" s="26" t="s">
        <v>66</v>
      </c>
      <c r="FM10" s="24"/>
      <c r="FN10" s="210" t="s">
        <v>88</v>
      </c>
      <c r="FO10" s="211"/>
      <c r="FP10" s="35">
        <f ca="1">FA7 + FM5 + FO5 - (0.6*(SIN(FG5*PI()/180)-SIN((FG5 - $AT$5)*PI()/180)))</f>
        <v>378.24411637813563</v>
      </c>
      <c r="FQ10" s="35">
        <f ca="1">FB7 + FN5 - (0.6*(COS(FG5*PI()/180)-COS((FG5 - $AT$5)*PI()/180)))</f>
        <v>0.28711801259166098</v>
      </c>
      <c r="FR10" s="35">
        <f ca="1">FP10 + (2.75*2.54)*COS((FG5 - $AT$5)*PI()/180)</f>
        <v>385.08305736750094</v>
      </c>
      <c r="FS10" s="36">
        <f ca="1">FQ10  - (2.75*2.54)*SIN((FG5 - $AT$5)*PI()/180)</f>
        <v>-1.1338362949000058</v>
      </c>
      <c r="FW10" s="33">
        <f ca="1">MATCH(FW9,$C:$C,0)</f>
        <v>155</v>
      </c>
      <c r="FX10" s="26" t="s">
        <v>66</v>
      </c>
      <c r="FY10" s="33">
        <f ca="1">MATCH(FY9,$C:$C,0)</f>
        <v>158</v>
      </c>
      <c r="FZ10" s="26" t="s">
        <v>66</v>
      </c>
      <c r="GB10" s="24"/>
      <c r="GC10" s="210" t="s">
        <v>88</v>
      </c>
      <c r="GD10" s="211"/>
      <c r="GE10" s="35">
        <f ca="1">FP7 + GB5 + GD5 - (0.6*(SIN(FV5*PI()/180)-SIN((FV5 - $AT$5)*PI()/180)))</f>
        <v>384.15470571909293</v>
      </c>
      <c r="GF10" s="35">
        <f ca="1">FQ7 + GC5 - (0.6*(COS(FV5*PI()/180)-COS((FV5 - $AT$5)*PI()/180)))</f>
        <v>0.28467846642518835</v>
      </c>
      <c r="GG10" s="35">
        <f ca="1">GE10 + (2.75*2.54)*COS((FV5 - $AT$5)*PI()/180)</f>
        <v>390.99614412925757</v>
      </c>
      <c r="GH10" s="36">
        <f ca="1">GF10  - (2.75*2.54)*SIN((FV5 - $AT$5)*PI()/180)</f>
        <v>-1.1242024653513556</v>
      </c>
      <c r="GL10" s="33">
        <f ca="1">MATCH(GL9,$C:$C,0)</f>
        <v>158</v>
      </c>
      <c r="GM10" s="26" t="s">
        <v>66</v>
      </c>
      <c r="GN10" s="33">
        <f ca="1">MATCH(GN9,$C:$C,0)</f>
        <v>161</v>
      </c>
      <c r="GO10" s="26" t="s">
        <v>66</v>
      </c>
      <c r="GQ10" s="24"/>
      <c r="GR10" s="210" t="s">
        <v>88</v>
      </c>
      <c r="GS10" s="211"/>
      <c r="GT10" s="35">
        <f ca="1">GE7 + GQ5 + GS5 - (0.6*(SIN(GK5*PI()/180)-SIN((GK5 - $AT$5)*PI()/180)))</f>
        <v>390.11595436308801</v>
      </c>
      <c r="GU10" s="35">
        <f ca="1">GF7 + GR5 - (0.6*(COS(GK5*PI()/180)-COS((GK5 - $AT$5)*PI()/180)))</f>
        <v>0.28223803335714809</v>
      </c>
      <c r="GV10" s="35">
        <f ca="1">GT10 + (2.75*2.54)*COS((GK5 - $AT$5)*PI()/180)</f>
        <v>396.95986887989199</v>
      </c>
      <c r="GW10" s="36">
        <f ca="1">GU10  - (2.75*2.54)*SIN((GK5 - $AT$5)*PI()/180)</f>
        <v>-1.1145651334060205</v>
      </c>
      <c r="GX10" s="6"/>
      <c r="GY10" s="6"/>
      <c r="GZ10" s="6"/>
      <c r="HA10" s="33">
        <f ca="1">MATCH(HA9,$C:$C,0)</f>
        <v>162</v>
      </c>
      <c r="HB10" s="26" t="s">
        <v>66</v>
      </c>
      <c r="HC10" s="33">
        <f ca="1">MATCH(HC9,$C:$C,0)</f>
        <v>164</v>
      </c>
      <c r="HD10" s="26" t="s">
        <v>66</v>
      </c>
      <c r="HF10" s="24"/>
      <c r="HG10" s="210" t="s">
        <v>88</v>
      </c>
      <c r="HH10" s="211"/>
      <c r="HI10" s="35">
        <f ca="1">GT7 + HF5 + HH5 - (0.6*(SIN(GZ5*PI()/180)-SIN((GZ5 - $AT$5)*PI()/180)))</f>
        <v>396.12875688570995</v>
      </c>
      <c r="HJ10" s="35">
        <f ca="1">GU7 + HG5 - (0.6*(COS(GZ5*PI()/180)-COS((GZ5 - $AT$5)*PI()/180)))</f>
        <v>0.279796720990588</v>
      </c>
      <c r="HK10" s="35">
        <f ca="1">HI10 + (2.75*2.54)*COS((GZ5 - $AT$5)*PI()/180)</f>
        <v>402.97512618727905</v>
      </c>
      <c r="HL10" s="36">
        <f ca="1">HJ10  - (2.75*2.54)*SIN((GZ5 - $AT$5)*PI()/180)</f>
        <v>-1.1049243290886264</v>
      </c>
      <c r="HM10" s="6"/>
      <c r="HN10" s="6"/>
      <c r="HO10" s="6"/>
      <c r="HP10" s="33">
        <f ca="1">MATCH(HP9,$C:$C,0)</f>
        <v>165</v>
      </c>
      <c r="HQ10" s="26" t="s">
        <v>66</v>
      </c>
      <c r="HR10" s="33">
        <f ca="1">MATCH(HR9,$C:$C,0)</f>
        <v>167</v>
      </c>
      <c r="HS10" s="26" t="s">
        <v>66</v>
      </c>
      <c r="HU10" s="24"/>
      <c r="HV10" s="210" t="s">
        <v>88</v>
      </c>
      <c r="HW10" s="211"/>
      <c r="HX10" s="35">
        <f ca="1">HI7 + HU5 + HW5 - (0.6*(SIN(HO5*PI()/180)-SIN((HO5 - $AT$5)*PI()/180)))</f>
        <v>402.19403159577968</v>
      </c>
      <c r="HY10" s="35">
        <f ca="1">HJ7 + HV5 - (0.6*(COS(HO5*PI()/180)-COS((HO5 - $AT$5)*PI()/180)))</f>
        <v>0.27735453693129469</v>
      </c>
      <c r="HZ10" s="35">
        <f ca="1">HX10 + (2.75*2.54)*COS((HO5 - $AT$5)*PI()/180)</f>
        <v>409.04283435259185</v>
      </c>
      <c r="IA10" s="36">
        <f ca="1">HY10  - (2.75*2.54)*SIN((HO5 - $AT$5)*PI()/180)</f>
        <v>-1.0952800824346189</v>
      </c>
      <c r="IB10" s="6"/>
      <c r="IC10" s="6"/>
      <c r="ID10" s="6"/>
      <c r="IE10" s="33">
        <f ca="1">MATCH(IE9,$C:$C,0)</f>
        <v>168</v>
      </c>
      <c r="IF10" s="26" t="s">
        <v>66</v>
      </c>
      <c r="IG10" s="33">
        <f ca="1">MATCH(IG9,$C:$C,0)</f>
        <v>170</v>
      </c>
      <c r="IH10" s="26" t="s">
        <v>66</v>
      </c>
      <c r="IJ10" s="24"/>
      <c r="IK10" s="210" t="s">
        <v>88</v>
      </c>
      <c r="IL10" s="211"/>
      <c r="IM10" s="35">
        <f ca="1">HX7 + IJ5 + IL5 - (0.6*(SIN(ID5*PI()/180)-SIN((ID5 - $AT$5)*PI()/180)))</f>
        <v>408.3127213825158</v>
      </c>
      <c r="IN10" s="35">
        <f ca="1">HY7 + IK5 - (0.6*(COS(ID5*PI()/180)-COS((ID5 - $AT$5)*PI()/180)))</f>
        <v>0.27491148878777066</v>
      </c>
      <c r="IO10" s="35">
        <f ca="1">IM10 + (2.75*2.54)*COS((ID5 - $AT$5)*PI()/180)</f>
        <v>415.16393625746781</v>
      </c>
      <c r="IP10" s="36">
        <f ca="1">IN10  - (2.75*2.54)*SIN((ID5 - $AT$5)*PI()/180)</f>
        <v>-1.0856324234901669</v>
      </c>
      <c r="IQ10" s="6"/>
      <c r="IR10" s="6"/>
      <c r="IS10" s="6"/>
      <c r="IT10" s="33">
        <f ca="1">MATCH(IT9,$C:$C,0)</f>
        <v>171</v>
      </c>
      <c r="IU10" s="26" t="s">
        <v>66</v>
      </c>
      <c r="IV10" s="33">
        <f ca="1">MATCH(IV9,$C:$C,0)</f>
        <v>174</v>
      </c>
      <c r="IW10" s="26" t="s">
        <v>66</v>
      </c>
      <c r="IY10" s="24"/>
      <c r="IZ10" s="210" t="s">
        <v>88</v>
      </c>
      <c r="JA10" s="211"/>
      <c r="JB10" s="35">
        <f ca="1">IM7 + IY5 + JA5 - (0.6*(SIN(IS5*PI()/180)-SIN((IS5 - $AT$5)*PI()/180)))</f>
        <v>414.48579460083948</v>
      </c>
      <c r="JC10" s="35">
        <f ca="1">IN7 + IZ5 - (0.6*(COS(IS5*PI()/180)-COS((IS5 - $AT$5)*PI()/180)))</f>
        <v>0.27246758417121086</v>
      </c>
      <c r="JD10" s="35">
        <f ca="1">JB10 + (2.75*2.54)*COS((IS5 - $AT$5)*PI()/180)</f>
        <v>421.33940024931314</v>
      </c>
      <c r="JE10" s="36">
        <f ca="1">JC10  - (2.75*2.54)*SIN((IS5 - $AT$5)*PI()/180)</f>
        <v>-1.075981382312071</v>
      </c>
      <c r="JF10" s="6"/>
      <c r="JG10" s="6"/>
      <c r="JH10" s="6"/>
      <c r="JI10" s="33">
        <f ca="1">MATCH(JI9,$C:$C,0)</f>
        <v>174</v>
      </c>
      <c r="JJ10" s="26" t="s">
        <v>66</v>
      </c>
      <c r="JK10" s="33">
        <f ca="1">MATCH(JK9,$C:$C,0)</f>
        <v>177</v>
      </c>
      <c r="JL10" s="26" t="s">
        <v>66</v>
      </c>
      <c r="JN10" s="24"/>
      <c r="JO10" s="210" t="s">
        <v>88</v>
      </c>
      <c r="JP10" s="211"/>
      <c r="JQ10" s="35">
        <f ca="1">JB7 + JN5 + JP5 - (0.6*(SIN(JH5*PI()/180)-SIN((JH5 - $AT$5)*PI()/180)))</f>
        <v>420.71424599689675</v>
      </c>
      <c r="JR10" s="35">
        <f ca="1">JC7 + JO5 - (0.6*(COS(JH5*PI()/180)-COS((JH5 - $AT$5)*PI()/180)))</f>
        <v>0.27002283069547789</v>
      </c>
      <c r="JS10" s="35">
        <f ca="1">JQ10 + (2.75*2.54)*COS((JH5 - $AT$5)*PI()/180)</f>
        <v>427.57022106682564</v>
      </c>
      <c r="JT10" s="36">
        <f ca="1">JR10  - (2.75*2.54)*SIN((JH5 - $AT$5)*PI()/180)</f>
        <v>-1.0663269889676676</v>
      </c>
      <c r="JU10" s="6"/>
      <c r="JV10" s="6"/>
      <c r="JW10" s="6"/>
      <c r="JX10" s="33">
        <f ca="1">MATCH(JX9,$C:$C,0)</f>
        <v>177</v>
      </c>
      <c r="JY10" s="26" t="s">
        <v>66</v>
      </c>
      <c r="JZ10" s="33">
        <f ca="1">MATCH(JZ9,$C:$C,0)</f>
        <v>180</v>
      </c>
      <c r="KA10" s="26" t="s">
        <v>66</v>
      </c>
      <c r="KB10" s="33">
        <f ca="1">MATCH(KB9,$C:$C,0)</f>
        <v>180</v>
      </c>
      <c r="KC10" s="26" t="s">
        <v>66</v>
      </c>
    </row>
    <row r="11" spans="1:289" x14ac:dyDescent="0.3">
      <c r="A11" s="22">
        <v>11.706759999999999</v>
      </c>
      <c r="B11" s="22">
        <v>0.29324000000000083</v>
      </c>
      <c r="C11" s="22">
        <v>-1.993583218578884</v>
      </c>
      <c r="D11" s="22">
        <v>38.584400000000002</v>
      </c>
      <c r="E11" s="22">
        <v>46.634399999999999</v>
      </c>
      <c r="AI11" s="24">
        <f t="array" aca="1" ref="AI11" ca="1">MIN(IF(C:C&gt;AI7,C:C))</f>
        <v>327.17298522623696</v>
      </c>
      <c r="AJ11" s="24">
        <f ca="1">INDIRECT("$A"&amp;AI12)</f>
        <v>9.1909600000000005</v>
      </c>
      <c r="AK11" s="24">
        <f t="array" aca="1" ref="AK11" ca="1">MIN(IF(C:C&gt;AK7,C:C))</f>
        <v>331.39565842846264</v>
      </c>
      <c r="AL11" s="24">
        <f ca="1">INDIRECT("$A"&amp;AK12)</f>
        <v>9.1493599999999997</v>
      </c>
      <c r="AN11" s="226"/>
      <c r="AO11" s="226"/>
      <c r="AU11" s="225"/>
      <c r="AV11" s="225"/>
      <c r="AW11" s="225"/>
      <c r="BG11" s="24">
        <f t="array" aca="1" ref="BG11" ca="1">MIN(IF($C:$C&gt;BG7,$C:$C))</f>
        <v>333.69840119482569</v>
      </c>
      <c r="BH11" s="24">
        <f ca="1">INDIRECT("$A"&amp;BG12)</f>
        <v>9.1255299999999995</v>
      </c>
      <c r="BI11" s="24">
        <f t="array" aca="1" ref="BI11" ca="1">MIN(IF($C:$C&gt;BI7,$C:$C))</f>
        <v>337.97242150000233</v>
      </c>
      <c r="BJ11" s="24">
        <f ca="1">INDIRECT("$A"&amp;BI12)</f>
        <v>9.0822800000000008</v>
      </c>
      <c r="BV11" s="24">
        <f t="array" aca="1" ref="BV11" ca="1">MIN(IF($C:$C&gt;BV7,$C:$C))</f>
        <v>337.97242150000233</v>
      </c>
      <c r="BW11" s="24">
        <f ca="1">INDIRECT("$A"&amp;BV12)</f>
        <v>9.0822800000000008</v>
      </c>
      <c r="BX11" s="24">
        <f t="array" aca="1" ref="BX11" ca="1">MIN(IF($C:$C&gt;BX7,$C:$C))</f>
        <v>342.2640203464872</v>
      </c>
      <c r="BY11" s="24">
        <f ca="1">INDIRECT("$A"&amp;BX12)</f>
        <v>9.0385799999999996</v>
      </c>
      <c r="CK11" s="24">
        <f t="array" aca="1" ref="CK11" ca="1">MIN(IF($C:$C&gt;CK7,$C:$C))</f>
        <v>344.61482895743922</v>
      </c>
      <c r="CL11" s="24">
        <f ca="1">INDIRECT("$A"&amp;CK12)</f>
        <v>9.0141100000000005</v>
      </c>
      <c r="CM11" s="24">
        <f t="array" aca="1" ref="CM11" ca="1">MIN(IF($C:$C&gt;CM7,$C:$C))</f>
        <v>348.95295982369322</v>
      </c>
      <c r="CN11" s="24">
        <f ca="1">INDIRECT("$A"&amp;CM12)</f>
        <v>8.9705700000000004</v>
      </c>
      <c r="CZ11" s="24">
        <f t="array" aca="1" ref="CZ11" ca="1">MIN(IF($C:$C&gt;CZ7,$C:$C))</f>
        <v>348.95295982369322</v>
      </c>
      <c r="DA11" s="24">
        <f ca="1">INDIRECT("$A"&amp;CZ12)</f>
        <v>8.9705700000000004</v>
      </c>
      <c r="DB11" s="24">
        <f t="array" aca="1" ref="DB11" ca="1">MIN(IF($C:$C&gt;DB7,$C:$C))</f>
        <v>353.69908429560058</v>
      </c>
      <c r="DC11" s="24">
        <f ca="1">INDIRECT("$A"&amp;DB12)</f>
        <v>8.9209099999999992</v>
      </c>
      <c r="DO11" s="24">
        <f t="array" aca="1" ref="DO11" ca="1">MIN(IF($C:$C&gt;DO7,$C:$C))</f>
        <v>355.48484531400379</v>
      </c>
      <c r="DP11" s="24">
        <f ca="1">INDIRECT("$A"&amp;DO12)</f>
        <v>8.9029199999999999</v>
      </c>
      <c r="DQ11" s="24">
        <f t="array" aca="1" ref="DQ11" ca="1">MIN(IF($C:$C&gt;DQ7,$C:$C))</f>
        <v>359.36637052098365</v>
      </c>
      <c r="DR11" s="24">
        <f ca="1">INDIRECT("$A"&amp;DQ12)</f>
        <v>8.8630099999999992</v>
      </c>
      <c r="ED11" s="24">
        <f t="array" aca="1" ref="ED11" ca="1">MIN(IF($C:$C&gt;ED7,$C:$C))</f>
        <v>360.94223009800834</v>
      </c>
      <c r="EE11" s="24">
        <f ca="1">INDIRECT("$A"&amp;ED12)</f>
        <v>8.8461700000000008</v>
      </c>
      <c r="EF11" s="24">
        <f t="array" aca="1" ref="EF11" ca="1">MIN(IF($C:$C&gt;EF7,$C:$C))</f>
        <v>364.84956396437616</v>
      </c>
      <c r="EG11" s="24">
        <f ca="1">INDIRECT("$A"&amp;EF12)</f>
        <v>8.8061799999999995</v>
      </c>
      <c r="ES11" s="24">
        <f t="array" aca="1" ref="ES11" ca="1">MIN(IF($C:$C&gt;ES7,$C:$C))</f>
        <v>366.44187865302229</v>
      </c>
      <c r="ET11" s="24">
        <f ca="1">INDIRECT("$A"&amp;ES12)</f>
        <v>8.7898700000000005</v>
      </c>
      <c r="EU11" s="24">
        <f t="array" aca="1" ref="EU11" ca="1">MIN(IF($C:$C&gt;EU7,$C:$C))</f>
        <v>370.56998995853536</v>
      </c>
      <c r="EV11" s="24">
        <f ca="1">INDIRECT("$A"&amp;EU12)</f>
        <v>8.7457999999999991</v>
      </c>
      <c r="FH11" s="24">
        <f t="array" aca="1" ref="FH11" ca="1">MIN(IF($C:$C&gt;FH7,$C:$C))</f>
        <v>371.98658381946325</v>
      </c>
      <c r="FI11" s="24">
        <f ca="1">INDIRECT("$A"&amp;FH12)</f>
        <v>8.7311899999999998</v>
      </c>
      <c r="FJ11" s="24">
        <f t="array" aca="1" ref="FJ11" ca="1">MIN(IF($C:$C&gt;FJ7,$C:$C))</f>
        <v>377.58028476436078</v>
      </c>
      <c r="FK11" s="24">
        <f ca="1">INDIRECT("$A"&amp;FJ12)</f>
        <v>8.6725600000000007</v>
      </c>
      <c r="FW11" s="24">
        <f t="array" aca="1" ref="FW11" ca="1">MIN(IF($C:$C&gt;FW7,$C:$C))</f>
        <v>377.58028476436078</v>
      </c>
      <c r="FX11" s="24">
        <f ca="1">INDIRECT("$A"&amp;FW12)</f>
        <v>8.6725600000000007</v>
      </c>
      <c r="FY11" s="24">
        <f t="array" aca="1" ref="FY11" ca="1">MIN(IF($C:$C&gt;FY7,$C:$C))</f>
        <v>383.21620476676742</v>
      </c>
      <c r="FZ11" s="24">
        <f ca="1">INDIRECT("$A"&amp;FY12)</f>
        <v>8.6136999999999997</v>
      </c>
      <c r="GL11" s="24">
        <f t="array" aca="1" ref="GL11" ca="1">MIN(IF($C:$C&gt;GL7,$C:$C))</f>
        <v>383.21620476676742</v>
      </c>
      <c r="GM11" s="24">
        <f ca="1">INDIRECT("$A"&amp;GL12)</f>
        <v>8.6136999999999997</v>
      </c>
      <c r="GN11" s="24">
        <f t="array" aca="1" ref="GN11" ca="1">MIN(IF($C:$C&gt;GN7,$C:$C))</f>
        <v>388.9011248860707</v>
      </c>
      <c r="GO11" s="24">
        <f ca="1">INDIRECT("$A"&amp;GN12)</f>
        <v>8.5526</v>
      </c>
      <c r="GQ11" s="6"/>
      <c r="GR11" s="6"/>
      <c r="GS11" s="6"/>
      <c r="GT11" s="6"/>
      <c r="GU11" s="6"/>
      <c r="GV11" s="6"/>
      <c r="GW11" s="6"/>
      <c r="GX11" s="6"/>
      <c r="GY11" s="6"/>
      <c r="GZ11" s="6"/>
      <c r="HA11" s="24">
        <f t="array" aca="1" ref="HA11" ca="1">MIN(IF($C:$C&gt;HA7,$C:$C))</f>
        <v>391.15039321668735</v>
      </c>
      <c r="HB11" s="24">
        <f ca="1">INDIRECT("$A"&amp;HA12)</f>
        <v>8.5293700000000001</v>
      </c>
      <c r="HC11" s="24">
        <f t="array" aca="1" ref="HC11" ca="1">MIN(IF($C:$C&gt;HC7,$C:$C))</f>
        <v>394.62676647176272</v>
      </c>
      <c r="HD11" s="24">
        <f ca="1">INDIRECT("$A"&amp;HC12)</f>
        <v>8.4916699999999992</v>
      </c>
      <c r="HF11" s="6"/>
      <c r="HG11" s="6"/>
      <c r="HH11" s="6"/>
      <c r="HI11" s="6"/>
      <c r="HJ11" s="6"/>
      <c r="HK11" s="6"/>
      <c r="HL11" s="6"/>
      <c r="HM11" s="6"/>
      <c r="HN11" s="6"/>
      <c r="HO11" s="6"/>
      <c r="HP11" s="24">
        <f t="array" aca="1" ref="HP11" ca="1">MIN(IF($C:$C&gt;HP7,$C:$C))</f>
        <v>396.840285511552</v>
      </c>
      <c r="HQ11" s="24">
        <f ca="1">INDIRECT("$A"&amp;HP12)</f>
        <v>8.4677600000000002</v>
      </c>
      <c r="HR11" s="24">
        <f t="array" aca="1" ref="HR11" ca="1">MIN(IF($C:$C&gt;HR7,$C:$C))</f>
        <v>400.39932254278949</v>
      </c>
      <c r="HS11" s="24">
        <f ca="1">INDIRECT("$A"&amp;HR12)</f>
        <v>8.4304799999999993</v>
      </c>
      <c r="HU11" s="6"/>
      <c r="HV11" s="6"/>
      <c r="HW11" s="6"/>
      <c r="HX11" s="6"/>
      <c r="HY11" s="6"/>
      <c r="HZ11" s="6"/>
      <c r="IA11" s="6"/>
      <c r="IB11" s="6"/>
      <c r="IC11" s="6"/>
      <c r="ID11" s="6"/>
      <c r="IE11" s="24">
        <f t="array" aca="1" ref="IE11" ca="1">MIN(IF($C:$C&gt;IE7,$C:$C))</f>
        <v>402.58026871161042</v>
      </c>
      <c r="IF11" s="24">
        <f ca="1">INDIRECT("$A"&amp;IE12)</f>
        <v>8.4065200000000004</v>
      </c>
      <c r="IG11" s="24">
        <f t="array" aca="1" ref="IG11" ca="1">MIN(IF($C:$C&gt;IG7,$C:$C))</f>
        <v>406.21156788863834</v>
      </c>
      <c r="IH11" s="24">
        <f ca="1">INDIRECT("$A"&amp;IG12)</f>
        <v>8.3673000000000002</v>
      </c>
      <c r="IJ11" s="6"/>
      <c r="IK11" s="6"/>
      <c r="IL11" s="6"/>
      <c r="IM11" s="6"/>
      <c r="IN11" s="6"/>
      <c r="IO11" s="6"/>
      <c r="IP11" s="6"/>
      <c r="IQ11" s="6"/>
      <c r="IR11" s="6"/>
      <c r="IS11" s="6"/>
      <c r="IT11" s="24">
        <f t="array" aca="1" ref="IT11" ca="1">MIN(IF($C:$C&gt;IT7,$C:$C))</f>
        <v>408.36844730709447</v>
      </c>
      <c r="IU11" s="24">
        <f ca="1">INDIRECT("$A"&amp;IT12)</f>
        <v>8.3446200000000008</v>
      </c>
      <c r="IV11" s="24">
        <f t="array" aca="1" ref="IV11" ca="1">MIN(IF($C:$C&gt;IV7,$C:$C))</f>
        <v>414.20171714651633</v>
      </c>
      <c r="IW11" s="24">
        <f ca="1">INDIRECT("$A"&amp;IV12)</f>
        <v>8.2807099999999991</v>
      </c>
      <c r="IY11" s="6"/>
      <c r="IZ11" s="6"/>
      <c r="JA11" s="6"/>
      <c r="JB11" s="6"/>
      <c r="JC11" s="6"/>
      <c r="JD11" s="6"/>
      <c r="JE11" s="6"/>
      <c r="JF11" s="6"/>
      <c r="JG11" s="6"/>
      <c r="JH11" s="6"/>
      <c r="JI11" s="24">
        <f t="array" aca="1" ref="JI11" ca="1">MIN(IF($C:$C&gt;JI7,$C:$C))</f>
        <v>414.20171714651633</v>
      </c>
      <c r="JJ11" s="24">
        <f ca="1">INDIRECT("$A"&amp;JI12)</f>
        <v>8.2807099999999991</v>
      </c>
      <c r="JK11" s="24">
        <f t="array" aca="1" ref="JK11" ca="1">MIN(IF($C:$C&gt;JK7,$C:$C))</f>
        <v>420.07289581762075</v>
      </c>
      <c r="JL11" s="24">
        <f ca="1">INDIRECT("$A"&amp;JK12)</f>
        <v>8.21678</v>
      </c>
      <c r="JN11" s="6"/>
      <c r="JO11" s="6"/>
      <c r="JP11" s="6"/>
      <c r="JQ11" s="6"/>
      <c r="JR11" s="6"/>
      <c r="JS11" s="6"/>
      <c r="JT11" s="6"/>
      <c r="JU11" s="6"/>
      <c r="JV11" s="6"/>
      <c r="JW11" s="6"/>
      <c r="JX11" s="24">
        <f t="array" aca="1" ref="JX11" ca="1">MIN(IF($C:$C&gt;JX7,$C:$C))</f>
        <v>420.07289581762075</v>
      </c>
      <c r="JY11" s="24">
        <f ca="1">INDIRECT("$A"&amp;JX12)</f>
        <v>8.21678</v>
      </c>
      <c r="JZ11" s="24">
        <f t="array" aca="1" ref="JZ11" ca="1">MIN(IF($C:$C&gt;JZ7,$C:$C))</f>
        <v>425.2404542956773</v>
      </c>
      <c r="KA11" s="24">
        <f ca="1">INDIRECT("$A"&amp;JZ12)</f>
        <v>8.1611100000000008</v>
      </c>
      <c r="KB11" s="24">
        <f t="array" aca="1" ref="KB11" ca="1">MIN(IF($C:$C&gt;KB7,$C:$C))</f>
        <v>425.2404542956773</v>
      </c>
      <c r="KC11" s="24">
        <f ca="1">INDIRECT("$D"&amp;KB12)</f>
        <v>11.0686</v>
      </c>
    </row>
    <row r="12" spans="1:289" x14ac:dyDescent="0.3">
      <c r="A12" s="22">
        <v>11.693949999999999</v>
      </c>
      <c r="B12" s="22">
        <v>0.30605000000000082</v>
      </c>
      <c r="C12" s="22">
        <v>1.0497454619014128</v>
      </c>
      <c r="D12" s="22">
        <v>37.739600000000003</v>
      </c>
      <c r="E12" s="22">
        <v>45.789600000000007</v>
      </c>
      <c r="AI12" s="33">
        <f ca="1">MATCH(AI11,$C:$C,0)</f>
        <v>131</v>
      </c>
      <c r="AJ12" s="26" t="s">
        <v>66</v>
      </c>
      <c r="AK12" s="33">
        <f ca="1">MATCH(AK11,$C:$C,0)</f>
        <v>133</v>
      </c>
      <c r="AL12" s="26" t="s">
        <v>66</v>
      </c>
      <c r="AN12" s="226"/>
      <c r="AO12" s="226"/>
      <c r="AU12" s="225"/>
      <c r="AV12" s="225"/>
      <c r="AW12" s="225"/>
      <c r="BG12" s="33">
        <f ca="1">MATCH(BG11,$C:$C,0)</f>
        <v>134</v>
      </c>
      <c r="BH12" s="26" t="s">
        <v>66</v>
      </c>
      <c r="BI12" s="33">
        <f ca="1">MATCH(BI11,$C:$C,0)</f>
        <v>136</v>
      </c>
      <c r="BJ12" s="26" t="s">
        <v>66</v>
      </c>
      <c r="BV12" s="33">
        <f ca="1">MATCH(BV11,$C:$C,0)</f>
        <v>136</v>
      </c>
      <c r="BW12" s="26" t="s">
        <v>66</v>
      </c>
      <c r="BX12" s="33">
        <f ca="1">MATCH(BX11,$C:$C,0)</f>
        <v>138</v>
      </c>
      <c r="BY12" s="26" t="s">
        <v>66</v>
      </c>
      <c r="CK12" s="33">
        <f ca="1">MATCH(CK11,$C:$C,0)</f>
        <v>139</v>
      </c>
      <c r="CL12" s="26" t="s">
        <v>66</v>
      </c>
      <c r="CM12" s="33">
        <f ca="1">MATCH(CM11,$C:$C,0)</f>
        <v>141</v>
      </c>
      <c r="CN12" s="26" t="s">
        <v>66</v>
      </c>
      <c r="CZ12" s="33">
        <f ca="1">MATCH(CZ11,$C:$C,0)</f>
        <v>141</v>
      </c>
      <c r="DA12" s="26" t="s">
        <v>66</v>
      </c>
      <c r="DB12" s="33">
        <f ca="1">MATCH(DB11,$C:$C,0)</f>
        <v>143</v>
      </c>
      <c r="DC12" s="26" t="s">
        <v>66</v>
      </c>
      <c r="DO12" s="33">
        <f ca="1">MATCH(DO11,$C:$C,0)</f>
        <v>144</v>
      </c>
      <c r="DP12" s="26" t="s">
        <v>66</v>
      </c>
      <c r="DQ12" s="33">
        <f ca="1">MATCH(DQ11,$C:$C,0)</f>
        <v>146</v>
      </c>
      <c r="DR12" s="26" t="s">
        <v>66</v>
      </c>
      <c r="ED12" s="33">
        <f ca="1">MATCH(ED11,$C:$C,0)</f>
        <v>147</v>
      </c>
      <c r="EE12" s="26" t="s">
        <v>66</v>
      </c>
      <c r="EF12" s="33">
        <f ca="1">MATCH(EF11,$C:$C,0)</f>
        <v>149</v>
      </c>
      <c r="EG12" s="26" t="s">
        <v>66</v>
      </c>
      <c r="ES12" s="33">
        <f ca="1">MATCH(ES11,$C:$C,0)</f>
        <v>150</v>
      </c>
      <c r="ET12" s="26" t="s">
        <v>66</v>
      </c>
      <c r="EU12" s="33">
        <f ca="1">MATCH(EU11,$C:$C,0)</f>
        <v>152</v>
      </c>
      <c r="EV12" s="26" t="s">
        <v>66</v>
      </c>
      <c r="FH12" s="33">
        <f ca="1">MATCH(FH11,$C:$C,0)</f>
        <v>153</v>
      </c>
      <c r="FI12" s="26" t="s">
        <v>66</v>
      </c>
      <c r="FJ12" s="33">
        <f ca="1">MATCH(FJ11,$C:$C,0)</f>
        <v>156</v>
      </c>
      <c r="FK12" s="26" t="s">
        <v>66</v>
      </c>
      <c r="FW12" s="33">
        <f ca="1">MATCH(FW11,$C:$C,0)</f>
        <v>156</v>
      </c>
      <c r="FX12" s="26" t="s">
        <v>66</v>
      </c>
      <c r="FY12" s="33">
        <f ca="1">MATCH(FY11,$C:$C,0)</f>
        <v>159</v>
      </c>
      <c r="FZ12" s="26" t="s">
        <v>66</v>
      </c>
      <c r="GL12" s="33">
        <f ca="1">MATCH(GL11,$C:$C,0)</f>
        <v>159</v>
      </c>
      <c r="GM12" s="26" t="s">
        <v>66</v>
      </c>
      <c r="GN12" s="33">
        <f ca="1">MATCH(GN11,$C:$C,0)</f>
        <v>162</v>
      </c>
      <c r="GO12" s="26" t="s">
        <v>66</v>
      </c>
      <c r="GQ12" s="6"/>
      <c r="GR12" s="6"/>
      <c r="GS12" s="6"/>
      <c r="GT12" s="6"/>
      <c r="GU12" s="6"/>
      <c r="GV12" s="6"/>
      <c r="GW12" s="6"/>
      <c r="GX12" s="6"/>
      <c r="GY12" s="6"/>
      <c r="GZ12" s="6"/>
      <c r="HA12" s="33">
        <f ca="1">MATCH(HA11,$C:$C,0)</f>
        <v>163</v>
      </c>
      <c r="HB12" s="26" t="s">
        <v>66</v>
      </c>
      <c r="HC12" s="33">
        <f ca="1">MATCH(HC11,$C:$C,0)</f>
        <v>165</v>
      </c>
      <c r="HD12" s="26" t="s">
        <v>66</v>
      </c>
      <c r="HF12" s="6"/>
      <c r="HG12" s="6"/>
      <c r="HH12" s="6"/>
      <c r="HI12" s="6"/>
      <c r="HJ12" s="6"/>
      <c r="HK12" s="6"/>
      <c r="HL12" s="6"/>
      <c r="HM12" s="6"/>
      <c r="HN12" s="6"/>
      <c r="HO12" s="6"/>
      <c r="HP12" s="33">
        <f ca="1">MATCH(HP11,$C:$C,0)</f>
        <v>166</v>
      </c>
      <c r="HQ12" s="26" t="s">
        <v>66</v>
      </c>
      <c r="HR12" s="33">
        <f ca="1">MATCH(HR11,$C:$C,0)</f>
        <v>168</v>
      </c>
      <c r="HS12" s="26" t="s">
        <v>66</v>
      </c>
      <c r="HU12" s="6"/>
      <c r="HV12" s="6"/>
      <c r="HW12" s="6"/>
      <c r="HX12" s="6"/>
      <c r="HY12" s="6"/>
      <c r="HZ12" s="6"/>
      <c r="IA12" s="6"/>
      <c r="IB12" s="6"/>
      <c r="IC12" s="6"/>
      <c r="ID12" s="6"/>
      <c r="IE12" s="33">
        <f ca="1">MATCH(IE11,$C:$C,0)</f>
        <v>169</v>
      </c>
      <c r="IF12" s="26" t="s">
        <v>66</v>
      </c>
      <c r="IG12" s="33">
        <f ca="1">MATCH(IG11,$C:$C,0)</f>
        <v>171</v>
      </c>
      <c r="IH12" s="26" t="s">
        <v>66</v>
      </c>
      <c r="IJ12" s="6"/>
      <c r="IK12" s="6"/>
      <c r="IL12" s="6"/>
      <c r="IM12" s="6"/>
      <c r="IN12" s="6"/>
      <c r="IO12" s="6"/>
      <c r="IP12" s="6"/>
      <c r="IQ12" s="6"/>
      <c r="IR12" s="6"/>
      <c r="IS12" s="6"/>
      <c r="IT12" s="33">
        <f ca="1">MATCH(IT11,$C:$C,0)</f>
        <v>172</v>
      </c>
      <c r="IU12" s="26" t="s">
        <v>66</v>
      </c>
      <c r="IV12" s="33">
        <f ca="1">MATCH(IV11,$C:$C,0)</f>
        <v>175</v>
      </c>
      <c r="IW12" s="26" t="s">
        <v>66</v>
      </c>
      <c r="IY12" s="6"/>
      <c r="IZ12" s="6"/>
      <c r="JA12" s="6"/>
      <c r="JB12" s="6"/>
      <c r="JC12" s="6"/>
      <c r="JD12" s="6"/>
      <c r="JE12" s="6"/>
      <c r="JF12" s="6"/>
      <c r="JG12" s="6"/>
      <c r="JH12" s="6"/>
      <c r="JI12" s="33">
        <f ca="1">MATCH(JI11,$C:$C,0)</f>
        <v>175</v>
      </c>
      <c r="JJ12" s="26" t="s">
        <v>66</v>
      </c>
      <c r="JK12" s="33">
        <f ca="1">MATCH(JK11,$C:$C,0)</f>
        <v>178</v>
      </c>
      <c r="JL12" s="26" t="s">
        <v>66</v>
      </c>
      <c r="JN12" s="6"/>
      <c r="JO12" s="6"/>
      <c r="JP12" s="6"/>
      <c r="JQ12" s="6"/>
      <c r="JR12" s="6"/>
      <c r="JS12" s="6"/>
      <c r="JT12" s="6"/>
      <c r="JU12" s="6"/>
      <c r="JV12" s="6"/>
      <c r="JW12" s="6"/>
      <c r="JX12" s="33">
        <f ca="1">MATCH(JX11,$C:$C,0)</f>
        <v>178</v>
      </c>
      <c r="JY12" s="26" t="s">
        <v>66</v>
      </c>
      <c r="JZ12" s="33">
        <f ca="1">MATCH(JZ11,$C:$C,0)</f>
        <v>181</v>
      </c>
      <c r="KA12" s="26" t="s">
        <v>66</v>
      </c>
      <c r="KB12" s="33">
        <f ca="1">MATCH(KB11,$C:$C,0)</f>
        <v>181</v>
      </c>
      <c r="KC12" s="26" t="s">
        <v>66</v>
      </c>
    </row>
    <row r="13" spans="1:289" ht="15" thickBot="1" x14ac:dyDescent="0.35">
      <c r="A13" s="22">
        <v>11.68013</v>
      </c>
      <c r="B13" s="22">
        <v>0.31986999999999988</v>
      </c>
      <c r="C13" s="22">
        <v>4.2714633276630458</v>
      </c>
      <c r="D13" s="22">
        <v>36.884500000000003</v>
      </c>
      <c r="E13" s="22">
        <v>44.9345</v>
      </c>
      <c r="AU13" s="225"/>
      <c r="AV13" s="225"/>
      <c r="AW13" s="225"/>
    </row>
    <row r="14" spans="1:289" x14ac:dyDescent="0.3">
      <c r="A14" s="22">
        <v>11.666180000000001</v>
      </c>
      <c r="B14" s="22">
        <v>0.33381999999999934</v>
      </c>
      <c r="C14" s="22">
        <v>7.4400878522843961</v>
      </c>
      <c r="D14" s="22">
        <v>36.081000000000003</v>
      </c>
      <c r="E14" s="22">
        <v>44.131</v>
      </c>
      <c r="AU14" s="225"/>
      <c r="AV14" s="225"/>
      <c r="AW14" s="225"/>
      <c r="JH14" s="172"/>
      <c r="JI14" s="173"/>
      <c r="JK14" s="60" t="s">
        <v>359</v>
      </c>
    </row>
    <row r="15" spans="1:289" x14ac:dyDescent="0.3">
      <c r="A15" s="22">
        <v>11.651149999999999</v>
      </c>
      <c r="B15" s="22">
        <v>0.34885000000000055</v>
      </c>
      <c r="C15" s="22">
        <v>10.790158056574555</v>
      </c>
      <c r="D15" s="22">
        <v>35.269199999999998</v>
      </c>
      <c r="E15" s="22">
        <v>43.319199999999995</v>
      </c>
      <c r="AU15" s="225"/>
      <c r="AV15" s="225"/>
      <c r="AW15" s="225"/>
      <c r="JH15" s="174"/>
      <c r="JI15" s="173"/>
      <c r="JK15" s="61" t="s">
        <v>226</v>
      </c>
    </row>
    <row r="16" spans="1:289" ht="15" thickBot="1" x14ac:dyDescent="0.35">
      <c r="A16" s="22">
        <v>11.63599</v>
      </c>
      <c r="B16" s="22">
        <v>0.36401000000000039</v>
      </c>
      <c r="C16" s="22">
        <v>14.087342638788876</v>
      </c>
      <c r="D16" s="22">
        <v>34.5062</v>
      </c>
      <c r="E16" s="22">
        <v>42.556200000000004</v>
      </c>
      <c r="AU16" s="225"/>
      <c r="AV16" s="225"/>
      <c r="AW16" s="225"/>
      <c r="JH16" s="175"/>
      <c r="JI16" s="173"/>
      <c r="JK16" s="62" t="s">
        <v>227</v>
      </c>
    </row>
    <row r="17" spans="1:296" x14ac:dyDescent="0.3">
      <c r="A17" s="22">
        <v>11.619669999999999</v>
      </c>
      <c r="B17" s="22">
        <v>0.38033000000000072</v>
      </c>
      <c r="C17" s="22">
        <v>17.57184511236089</v>
      </c>
      <c r="D17" s="22">
        <v>33.735799999999998</v>
      </c>
      <c r="E17" s="22">
        <v>41.785799999999995</v>
      </c>
      <c r="AU17" s="225"/>
      <c r="AV17" s="225"/>
      <c r="AW17" s="225"/>
      <c r="JH17" s="24"/>
      <c r="JI17" s="173"/>
      <c r="JK17" s="92">
        <f ca="1">JL21-((JK21-JK19)*((JL21-JL23)/(JK21-JK23)))</f>
        <v>11.159411408233757</v>
      </c>
    </row>
    <row r="18" spans="1:296" x14ac:dyDescent="0.3">
      <c r="A18" s="22">
        <v>11.60319</v>
      </c>
      <c r="B18" s="22">
        <v>0.39681000000000033</v>
      </c>
      <c r="C18" s="22">
        <v>21.004722429852002</v>
      </c>
      <c r="D18" s="22">
        <v>33.011299999999999</v>
      </c>
      <c r="E18" s="22">
        <v>41.061300000000003</v>
      </c>
      <c r="AU18" s="225"/>
      <c r="AV18" s="225"/>
      <c r="AW18" s="225"/>
      <c r="JH18" s="27"/>
      <c r="JI18" s="173"/>
      <c r="JK18" s="27" t="s">
        <v>80</v>
      </c>
    </row>
    <row r="19" spans="1:296" x14ac:dyDescent="0.3">
      <c r="A19" s="22">
        <v>11.585459999999999</v>
      </c>
      <c r="B19" s="22">
        <v>0.41454000000000057</v>
      </c>
      <c r="C19" s="22">
        <v>24.631178495389111</v>
      </c>
      <c r="D19" s="22">
        <v>32.2804</v>
      </c>
      <c r="E19" s="22">
        <v>40.330399999999997</v>
      </c>
      <c r="AU19" s="225"/>
      <c r="AV19" s="225"/>
      <c r="AW19" s="225"/>
      <c r="JH19" s="116"/>
      <c r="JI19" s="173"/>
      <c r="JK19" s="63">
        <f ca="1">JK7</f>
        <v>418.46064682175074</v>
      </c>
    </row>
    <row r="20" spans="1:296" x14ac:dyDescent="0.3">
      <c r="A20" s="22">
        <v>11.56761</v>
      </c>
      <c r="B20" s="22">
        <v>0.43238999999999983</v>
      </c>
      <c r="C20" s="22">
        <v>28.203294411701837</v>
      </c>
      <c r="D20" s="22">
        <v>31.592500000000001</v>
      </c>
      <c r="E20" s="22">
        <v>39.642499999999998</v>
      </c>
      <c r="JH20" s="25"/>
      <c r="JI20" s="25"/>
      <c r="JK20" s="25" t="s">
        <v>65</v>
      </c>
      <c r="JL20" s="25" t="s">
        <v>65</v>
      </c>
    </row>
    <row r="21" spans="1:296" x14ac:dyDescent="0.3">
      <c r="A21" s="22">
        <v>11.54843</v>
      </c>
      <c r="B21" s="22">
        <v>0.45157000000000025</v>
      </c>
      <c r="C21" s="22">
        <v>31.978961499377409</v>
      </c>
      <c r="D21" s="22">
        <v>30.897300000000001</v>
      </c>
      <c r="E21" s="22">
        <v>38.947299999999998</v>
      </c>
      <c r="JH21" s="24"/>
      <c r="JI21" s="24"/>
      <c r="JK21" s="24">
        <f t="array" aca="1" ref="JK21" ca="1">MAX(IF($C:$C&lt;JK19,$C:$C))</f>
        <v>418.20277816366826</v>
      </c>
      <c r="JL21" s="24">
        <f ca="1">INDIRECT("$D"&amp;JK22)</f>
        <v>11.1629</v>
      </c>
    </row>
    <row r="22" spans="1:296" x14ac:dyDescent="0.3">
      <c r="A22" s="22">
        <v>11.529120000000001</v>
      </c>
      <c r="B22" s="22">
        <v>0.4708799999999993</v>
      </c>
      <c r="C22" s="22">
        <v>35.697327026991154</v>
      </c>
      <c r="D22" s="22">
        <v>30.243400000000001</v>
      </c>
      <c r="E22" s="22">
        <v>38.293400000000005</v>
      </c>
      <c r="JH22" s="33"/>
      <c r="JI22" s="176"/>
      <c r="JK22" s="33">
        <f ca="1">MATCH(JK21,$C:$C,0)</f>
        <v>177</v>
      </c>
      <c r="JL22" s="26" t="s">
        <v>66</v>
      </c>
    </row>
    <row r="23" spans="1:296" x14ac:dyDescent="0.3">
      <c r="A23" s="22">
        <v>11.508380000000001</v>
      </c>
      <c r="B23" s="22">
        <v>0.49161999999999928</v>
      </c>
      <c r="C23" s="22">
        <v>39.625968530107137</v>
      </c>
      <c r="D23" s="22">
        <v>29.582999999999998</v>
      </c>
      <c r="E23" s="22">
        <v>37.632999999999996</v>
      </c>
      <c r="JH23" s="24"/>
      <c r="JI23" s="24"/>
      <c r="JK23" s="24">
        <f t="array" aca="1" ref="JK23" ca="1">MIN(IF($C:$C&gt;JK19,$C:$C))</f>
        <v>420.07289581762075</v>
      </c>
      <c r="JL23" s="24">
        <f ca="1">INDIRECT("$D"&amp;JK24)</f>
        <v>11.137600000000001</v>
      </c>
    </row>
    <row r="24" spans="1:296" x14ac:dyDescent="0.3">
      <c r="A24" s="22">
        <v>11.487489999999999</v>
      </c>
      <c r="B24" s="22">
        <v>0.51251000000000069</v>
      </c>
      <c r="C24" s="22">
        <v>43.500552299991149</v>
      </c>
      <c r="D24" s="22">
        <v>28.960799999999999</v>
      </c>
      <c r="E24" s="22">
        <v>37.010800000000003</v>
      </c>
      <c r="JH24" s="33"/>
      <c r="JI24" s="176"/>
      <c r="JK24" s="33">
        <f ca="1">MATCH(JK23,$C:$C,0)</f>
        <v>178</v>
      </c>
      <c r="JL24" s="26" t="s">
        <v>66</v>
      </c>
    </row>
    <row r="25" spans="1:296" x14ac:dyDescent="0.3">
      <c r="A25" s="22">
        <v>11.46509</v>
      </c>
      <c r="B25" s="22">
        <v>0.53491</v>
      </c>
      <c r="C25" s="22">
        <v>47.590341852411271</v>
      </c>
      <c r="D25" s="22">
        <v>28.333500000000001</v>
      </c>
      <c r="E25" s="22">
        <v>36.383499999999998</v>
      </c>
    </row>
    <row r="26" spans="1:296" x14ac:dyDescent="0.3">
      <c r="A26" s="22">
        <v>11.44252</v>
      </c>
      <c r="B26" s="22">
        <v>0.55747999999999998</v>
      </c>
      <c r="C26" s="22">
        <v>51.623889312234965</v>
      </c>
      <c r="D26" s="22">
        <v>27.743300000000001</v>
      </c>
      <c r="E26" s="22">
        <v>35.793300000000002</v>
      </c>
    </row>
    <row r="27" spans="1:296" x14ac:dyDescent="0.3">
      <c r="A27" s="22">
        <v>11.421290000000001</v>
      </c>
      <c r="B27" s="22">
        <v>0.57870999999999917</v>
      </c>
      <c r="C27" s="22">
        <v>55.374070367158382</v>
      </c>
      <c r="D27" s="22">
        <v>27.218</v>
      </c>
      <c r="E27" s="22">
        <v>35.268000000000001</v>
      </c>
    </row>
    <row r="28" spans="1:296" x14ac:dyDescent="0.3">
      <c r="A28" s="22">
        <v>11.402990000000001</v>
      </c>
      <c r="B28" s="22">
        <v>0.59700999999999915</v>
      </c>
      <c r="C28" s="22">
        <v>58.543173197620433</v>
      </c>
      <c r="D28" s="22">
        <v>26.7912</v>
      </c>
      <c r="E28" s="22">
        <v>34.841200000000001</v>
      </c>
    </row>
    <row r="29" spans="1:296" x14ac:dyDescent="0.3">
      <c r="A29" s="22">
        <v>11.383319999999999</v>
      </c>
      <c r="B29" s="22">
        <v>0.61668000000000056</v>
      </c>
      <c r="C29" s="22">
        <v>61.907467945105374</v>
      </c>
      <c r="D29" s="22">
        <v>26.353899999999999</v>
      </c>
      <c r="E29" s="22">
        <v>34.4039</v>
      </c>
      <c r="AM29" s="6"/>
      <c r="AQ29" s="71"/>
      <c r="BK29" s="6"/>
      <c r="BO29" s="71"/>
      <c r="BZ29" s="6"/>
      <c r="CD29" s="71"/>
      <c r="CO29" s="6"/>
      <c r="CS29" s="71"/>
      <c r="DD29" s="6"/>
      <c r="DH29" s="71"/>
      <c r="DS29" s="6"/>
      <c r="DW29" s="71"/>
      <c r="EH29" s="6"/>
      <c r="EL29" s="71"/>
      <c r="EW29" s="6"/>
      <c r="FA29" s="71"/>
      <c r="FL29" s="6"/>
      <c r="FP29" s="71"/>
      <c r="GA29" s="6"/>
      <c r="GE29" s="71"/>
      <c r="GP29" s="6"/>
      <c r="GQ29" s="6"/>
      <c r="GR29" s="6"/>
      <c r="GS29" s="6"/>
      <c r="GT29" s="71"/>
      <c r="GU29" s="6"/>
      <c r="HE29"/>
      <c r="HI29" s="96"/>
      <c r="HT29"/>
      <c r="HX29" s="96"/>
      <c r="II29"/>
      <c r="IM29" s="96"/>
      <c r="IX29"/>
      <c r="JB29" s="96"/>
      <c r="JM29"/>
      <c r="JQ29" s="96"/>
      <c r="KB29"/>
      <c r="KH29" s="6"/>
    </row>
    <row r="30" spans="1:296" x14ac:dyDescent="0.3">
      <c r="A30" s="22">
        <v>11.36392</v>
      </c>
      <c r="B30" s="22">
        <v>0.63607999999999976</v>
      </c>
      <c r="C30" s="22">
        <v>65.175754219885647</v>
      </c>
      <c r="D30" s="22">
        <v>25.944299999999998</v>
      </c>
      <c r="E30" s="22">
        <v>33.994299999999996</v>
      </c>
      <c r="AM30" s="6"/>
      <c r="AQ30" s="71"/>
      <c r="BK30" s="6"/>
      <c r="BO30" s="71"/>
      <c r="BZ30" s="6"/>
      <c r="CD30" s="71"/>
      <c r="CO30" s="6"/>
      <c r="CS30" s="71"/>
      <c r="DD30" s="6"/>
      <c r="DH30" s="71"/>
      <c r="DS30" s="6"/>
      <c r="DW30" s="71"/>
      <c r="EH30" s="6"/>
      <c r="EL30" s="71"/>
      <c r="EW30" s="6"/>
      <c r="FA30" s="71"/>
      <c r="FL30" s="6"/>
      <c r="FP30" s="71"/>
      <c r="GA30" s="6"/>
      <c r="GE30" s="71"/>
      <c r="GP30" s="6"/>
      <c r="GQ30" s="6"/>
      <c r="GR30" s="6"/>
      <c r="GS30" s="6"/>
      <c r="GT30" s="71"/>
      <c r="GU30" s="6"/>
      <c r="HE30"/>
      <c r="HI30" s="96"/>
      <c r="HT30"/>
      <c r="HX30" s="96"/>
      <c r="II30"/>
      <c r="IM30" s="96"/>
      <c r="IX30"/>
      <c r="JB30" s="96"/>
      <c r="JM30"/>
      <c r="JQ30" s="96"/>
      <c r="KB30"/>
      <c r="KH30" s="6"/>
    </row>
    <row r="31" spans="1:296" x14ac:dyDescent="0.3">
      <c r="A31" s="22">
        <v>11.34308</v>
      </c>
      <c r="B31" s="22">
        <v>0.6569199999999995</v>
      </c>
      <c r="C31" s="22">
        <v>68.644318343876023</v>
      </c>
      <c r="D31" s="22">
        <v>25.524899999999999</v>
      </c>
      <c r="E31" s="22">
        <v>33.5749</v>
      </c>
      <c r="AM31" s="6"/>
      <c r="AQ31" s="71"/>
      <c r="BK31" s="6"/>
      <c r="BO31" s="71"/>
      <c r="BZ31" s="6"/>
      <c r="CD31" s="71"/>
      <c r="CO31" s="6"/>
      <c r="CS31" s="71"/>
      <c r="DD31" s="6"/>
      <c r="DH31" s="71"/>
      <c r="DS31" s="6"/>
      <c r="DW31" s="71"/>
      <c r="EH31" s="6"/>
      <c r="EL31" s="71"/>
      <c r="EW31" s="6"/>
      <c r="FA31" s="71"/>
      <c r="FL31" s="6"/>
      <c r="FP31" s="71"/>
      <c r="GA31" s="6"/>
      <c r="GE31" s="71"/>
      <c r="GP31" s="6"/>
      <c r="GQ31" s="6"/>
      <c r="GR31" s="6"/>
      <c r="GS31" s="6"/>
      <c r="GT31" s="71"/>
      <c r="GU31" s="6"/>
      <c r="HE31"/>
      <c r="HI31" s="96"/>
      <c r="HT31"/>
      <c r="HX31" s="96"/>
      <c r="II31"/>
      <c r="IM31" s="96"/>
      <c r="IX31"/>
      <c r="JB31" s="96"/>
      <c r="JM31"/>
      <c r="JQ31" s="96"/>
      <c r="KB31"/>
      <c r="KH31" s="6"/>
    </row>
    <row r="32" spans="1:296" x14ac:dyDescent="0.3">
      <c r="A32" s="22">
        <v>11.3225</v>
      </c>
      <c r="B32" s="22">
        <v>0.67750000000000021</v>
      </c>
      <c r="C32" s="22">
        <v>72.015544027836654</v>
      </c>
      <c r="D32" s="22">
        <v>25.131900000000002</v>
      </c>
      <c r="E32" s="22">
        <v>33.181899999999999</v>
      </c>
      <c r="AM32" s="6"/>
      <c r="AS32" s="71"/>
      <c r="BK32" s="6"/>
      <c r="BQ32" s="71"/>
      <c r="BZ32" s="6"/>
      <c r="CF32" s="71"/>
      <c r="CO32" s="6"/>
      <c r="CU32" s="71"/>
      <c r="DD32" s="6"/>
      <c r="DJ32" s="71"/>
      <c r="DS32" s="6"/>
      <c r="DY32" s="71"/>
      <c r="EH32" s="6"/>
      <c r="EN32" s="71"/>
      <c r="EW32" s="6"/>
      <c r="FC32" s="71"/>
      <c r="FL32" s="6"/>
      <c r="FR32" s="71"/>
      <c r="GA32" s="6"/>
      <c r="GG32" s="71"/>
      <c r="GP32" s="6"/>
      <c r="GQ32" s="6"/>
      <c r="GR32" s="6"/>
      <c r="GS32" s="6"/>
      <c r="GT32" s="6"/>
      <c r="GU32" s="6"/>
      <c r="GV32" s="71"/>
      <c r="GW32" s="6"/>
      <c r="HE32"/>
      <c r="HK32" s="96"/>
      <c r="HT32"/>
      <c r="HZ32" s="96"/>
      <c r="II32"/>
      <c r="IO32" s="96"/>
      <c r="IX32"/>
      <c r="JD32" s="96"/>
      <c r="JM32"/>
      <c r="JS32" s="96"/>
      <c r="KB32"/>
      <c r="KJ32" s="6"/>
    </row>
    <row r="33" spans="1:297" x14ac:dyDescent="0.3">
      <c r="A33" s="22">
        <v>11.300420000000001</v>
      </c>
      <c r="B33" s="22">
        <v>0.6995799999999992</v>
      </c>
      <c r="C33" s="22">
        <v>75.593720223487779</v>
      </c>
      <c r="D33" s="22">
        <v>24.729600000000001</v>
      </c>
      <c r="E33" s="22">
        <v>32.779600000000002</v>
      </c>
      <c r="AM33" s="6"/>
      <c r="AS33" s="71"/>
      <c r="BK33" s="6"/>
      <c r="BQ33" s="71"/>
      <c r="BZ33" s="6"/>
      <c r="CF33" s="71"/>
      <c r="CO33" s="6"/>
      <c r="CU33" s="71"/>
      <c r="DD33" s="6"/>
      <c r="DJ33" s="71"/>
      <c r="DS33" s="6"/>
      <c r="DY33" s="71"/>
      <c r="EH33" s="6"/>
      <c r="EN33" s="71"/>
      <c r="EW33" s="6"/>
      <c r="FC33" s="71"/>
      <c r="FL33" s="6"/>
      <c r="FR33" s="71"/>
      <c r="GA33" s="6"/>
      <c r="GG33" s="71"/>
      <c r="GP33" s="6"/>
      <c r="GQ33" s="6"/>
      <c r="GR33" s="6"/>
      <c r="GS33" s="6"/>
      <c r="GT33" s="6"/>
      <c r="GU33" s="6"/>
      <c r="GV33" s="71"/>
      <c r="GW33" s="6"/>
      <c r="HE33"/>
      <c r="HK33" s="96"/>
      <c r="HT33"/>
      <c r="HZ33" s="96"/>
      <c r="II33"/>
      <c r="IO33" s="96"/>
      <c r="IX33"/>
      <c r="JD33" s="96"/>
      <c r="JM33"/>
      <c r="JS33" s="96"/>
      <c r="KB33"/>
      <c r="KJ33" s="6"/>
    </row>
    <row r="34" spans="1:297" x14ac:dyDescent="0.3">
      <c r="A34" s="22">
        <v>11.27866</v>
      </c>
      <c r="B34" s="22">
        <v>0.72133999999999965</v>
      </c>
      <c r="C34" s="22">
        <v>79.066666813000381</v>
      </c>
      <c r="D34" s="22">
        <v>24.353000000000002</v>
      </c>
      <c r="E34" s="22">
        <v>32.403000000000006</v>
      </c>
      <c r="AM34" s="6"/>
      <c r="AS34" s="71"/>
      <c r="BK34" s="6"/>
      <c r="BQ34" s="71"/>
      <c r="BZ34" s="6"/>
      <c r="CF34" s="71"/>
      <c r="CO34" s="6"/>
      <c r="CU34" s="71"/>
      <c r="DD34" s="6"/>
      <c r="DJ34" s="71"/>
      <c r="DS34" s="6"/>
      <c r="DY34" s="71"/>
      <c r="EH34" s="6"/>
      <c r="EN34" s="71"/>
      <c r="EW34" s="6"/>
      <c r="FC34" s="71"/>
      <c r="FL34" s="6"/>
      <c r="FR34" s="71"/>
      <c r="GA34" s="6"/>
      <c r="GG34" s="71"/>
      <c r="GP34" s="6"/>
      <c r="GQ34" s="6"/>
      <c r="GR34" s="6"/>
      <c r="GS34" s="6"/>
      <c r="GT34" s="6"/>
      <c r="GU34" s="6"/>
      <c r="GV34" s="71"/>
      <c r="GW34" s="6"/>
      <c r="HE34"/>
      <c r="HK34" s="96"/>
      <c r="HT34"/>
      <c r="HZ34" s="96"/>
      <c r="II34"/>
      <c r="IO34" s="96"/>
      <c r="IX34"/>
      <c r="JD34" s="96"/>
      <c r="JM34"/>
      <c r="JS34" s="96"/>
      <c r="KB34"/>
      <c r="KJ34" s="6"/>
    </row>
    <row r="35" spans="1:297" x14ac:dyDescent="0.3">
      <c r="A35" s="22">
        <v>11.254</v>
      </c>
      <c r="B35" s="22">
        <v>0.74600000000000044</v>
      </c>
      <c r="C35" s="22">
        <v>82.959548999212615</v>
      </c>
      <c r="D35" s="22">
        <v>23.945699999999999</v>
      </c>
      <c r="E35" s="22">
        <v>31.995699999999999</v>
      </c>
      <c r="AM35" s="6"/>
      <c r="AT35" s="71"/>
      <c r="BK35" s="6"/>
      <c r="BR35" s="71"/>
      <c r="BZ35" s="6"/>
      <c r="CG35" s="71"/>
      <c r="CO35" s="6"/>
      <c r="CV35" s="71"/>
      <c r="DD35" s="6"/>
      <c r="DK35" s="71"/>
      <c r="DS35" s="6"/>
      <c r="DZ35" s="71"/>
      <c r="EH35" s="6"/>
      <c r="EO35" s="71"/>
      <c r="EW35" s="6"/>
      <c r="FD35" s="71"/>
      <c r="FL35" s="6"/>
      <c r="FS35" s="71"/>
      <c r="GA35" s="6"/>
      <c r="GH35" s="71"/>
      <c r="GP35" s="6"/>
      <c r="GQ35" s="6"/>
      <c r="GR35" s="6"/>
      <c r="GS35" s="6"/>
      <c r="GT35" s="6"/>
      <c r="GU35" s="6"/>
      <c r="GV35" s="6"/>
      <c r="GW35" s="71"/>
      <c r="GX35" s="6"/>
      <c r="HE35"/>
      <c r="HL35" s="96"/>
      <c r="HT35"/>
      <c r="IA35" s="96"/>
      <c r="II35"/>
      <c r="IP35" s="96"/>
      <c r="IX35"/>
      <c r="JE35" s="96"/>
      <c r="JM35"/>
      <c r="JT35" s="96"/>
      <c r="KB35"/>
      <c r="KK35" s="6"/>
    </row>
    <row r="36" spans="1:297" ht="15" thickBot="1" x14ac:dyDescent="0.35">
      <c r="A36" s="22">
        <v>11.23231</v>
      </c>
      <c r="B36" s="22">
        <v>0.76768999999999998</v>
      </c>
      <c r="C36" s="22">
        <v>86.337011457321381</v>
      </c>
      <c r="D36" s="22">
        <v>23.604500000000002</v>
      </c>
      <c r="E36" s="22">
        <v>31.654500000000002</v>
      </c>
      <c r="K36" s="180" t="s">
        <v>381</v>
      </c>
      <c r="X36" s="180" t="s">
        <v>382</v>
      </c>
      <c r="AM36" s="6"/>
      <c r="AT36" s="71"/>
      <c r="BK36" s="6"/>
      <c r="BR36" s="71"/>
      <c r="BZ36" s="6"/>
      <c r="CG36" s="71"/>
      <c r="CO36" s="6"/>
      <c r="CV36" s="71"/>
      <c r="DD36" s="6"/>
      <c r="DK36" s="71"/>
      <c r="DS36" s="6"/>
      <c r="DZ36" s="71"/>
      <c r="EH36" s="6"/>
      <c r="EO36" s="71"/>
      <c r="EW36" s="6"/>
      <c r="FD36" s="71"/>
      <c r="FL36" s="6"/>
      <c r="FS36" s="71"/>
      <c r="GA36" s="6"/>
      <c r="GH36" s="71"/>
      <c r="GP36" s="6"/>
      <c r="GQ36" s="6"/>
      <c r="GR36" s="6"/>
      <c r="GS36" s="6"/>
      <c r="GT36" s="6"/>
      <c r="GU36" s="6"/>
      <c r="GV36" s="6"/>
      <c r="GW36" s="71"/>
      <c r="GX36" s="6"/>
      <c r="HE36"/>
      <c r="HL36" s="96"/>
      <c r="HT36"/>
      <c r="IA36" s="96"/>
      <c r="II36"/>
      <c r="IP36" s="96"/>
      <c r="IX36"/>
      <c r="JE36" s="96"/>
      <c r="JM36"/>
      <c r="JT36" s="96"/>
      <c r="KB36"/>
      <c r="KK36" s="6"/>
    </row>
    <row r="37" spans="1:297" ht="15" thickBot="1" x14ac:dyDescent="0.35">
      <c r="A37" s="22">
        <v>11.206289999999999</v>
      </c>
      <c r="B37" s="22">
        <v>0.7937100000000008</v>
      </c>
      <c r="C37" s="22">
        <v>90.348578699861022</v>
      </c>
      <c r="D37" s="22">
        <v>23.212900000000001</v>
      </c>
      <c r="E37" s="22">
        <v>31.262900000000002</v>
      </c>
      <c r="H37" s="71"/>
      <c r="J37" s="238" t="s">
        <v>234</v>
      </c>
      <c r="K37" s="239"/>
      <c r="L37" s="239"/>
      <c r="M37" s="240"/>
      <c r="N37" s="98"/>
      <c r="O37" s="120" t="s">
        <v>254</v>
      </c>
      <c r="P37" s="127">
        <f ca="1">(ATAN((K42-K57)/(I42-I57)))*180/PI()</f>
        <v>9.437809561308598E-2</v>
      </c>
      <c r="Q37" s="121" t="s">
        <v>255</v>
      </c>
      <c r="T37" s="71"/>
      <c r="U37" s="71"/>
      <c r="W37" s="238" t="s">
        <v>235</v>
      </c>
      <c r="X37" s="239"/>
      <c r="Y37" s="239"/>
      <c r="Z37" s="240"/>
      <c r="AA37" s="98"/>
      <c r="AB37" s="120" t="s">
        <v>259</v>
      </c>
      <c r="AC37" s="128">
        <f ca="1">(ATAN((X42-X57)/(V42-V57)))*180/PI()</f>
        <v>0.31984578300161454</v>
      </c>
      <c r="AD37" s="121" t="s">
        <v>255</v>
      </c>
      <c r="AM37" s="6"/>
      <c r="AT37" s="71"/>
      <c r="BK37" s="6"/>
      <c r="BR37" s="71"/>
      <c r="BZ37" s="6"/>
      <c r="CG37" s="71"/>
      <c r="CO37" s="6"/>
      <c r="CV37" s="71"/>
      <c r="DD37" s="6"/>
      <c r="DK37" s="71"/>
      <c r="DS37" s="6"/>
      <c r="DZ37" s="71"/>
      <c r="EH37" s="6"/>
      <c r="EO37" s="71"/>
      <c r="EW37" s="6"/>
      <c r="FD37" s="71"/>
      <c r="FL37" s="6"/>
      <c r="FS37" s="71"/>
      <c r="GA37" s="6"/>
      <c r="GH37" s="71"/>
      <c r="GP37" s="6"/>
      <c r="GQ37" s="6"/>
      <c r="GR37" s="6"/>
      <c r="GS37" s="6"/>
      <c r="GT37" s="6"/>
      <c r="GU37" s="6"/>
      <c r="GV37" s="6"/>
      <c r="GW37" s="71"/>
      <c r="GX37" s="6"/>
      <c r="HE37"/>
      <c r="HL37" s="96"/>
      <c r="HT37"/>
      <c r="IA37" s="96"/>
      <c r="II37"/>
      <c r="IP37" s="96"/>
      <c r="IX37"/>
      <c r="JE37" s="96"/>
      <c r="JM37"/>
      <c r="JT37" s="96"/>
      <c r="KB37"/>
      <c r="KK37" s="6"/>
    </row>
    <row r="38" spans="1:297" ht="15" thickBot="1" x14ac:dyDescent="0.35">
      <c r="A38" s="22">
        <v>11.18338</v>
      </c>
      <c r="B38" s="22">
        <v>0.81662000000000035</v>
      </c>
      <c r="C38" s="22">
        <v>93.830103321799911</v>
      </c>
      <c r="D38" s="22">
        <v>22.884899999999998</v>
      </c>
      <c r="E38" s="22">
        <v>30.934899999999999</v>
      </c>
      <c r="H38" s="157"/>
      <c r="I38" s="158"/>
      <c r="J38" s="233" t="s">
        <v>407</v>
      </c>
      <c r="K38" s="234"/>
      <c r="L38" s="234"/>
      <c r="M38" s="235"/>
      <c r="N38" s="158"/>
      <c r="O38" s="157"/>
      <c r="P38" s="71"/>
      <c r="Q38" s="71"/>
      <c r="R38" s="71"/>
      <c r="T38" s="71"/>
      <c r="U38" s="157"/>
      <c r="V38" s="158"/>
      <c r="W38" s="233" t="s">
        <v>398</v>
      </c>
      <c r="X38" s="234"/>
      <c r="Y38" s="234"/>
      <c r="Z38" s="235"/>
      <c r="AA38" s="158"/>
      <c r="AB38" s="157"/>
      <c r="AM38" s="6"/>
      <c r="AT38" s="71"/>
      <c r="BK38" s="6"/>
      <c r="BR38" s="71"/>
      <c r="BZ38" s="6"/>
      <c r="CG38" s="71"/>
      <c r="CO38" s="6"/>
      <c r="CV38" s="71"/>
      <c r="DD38" s="6"/>
      <c r="DK38" s="71"/>
      <c r="DS38" s="6"/>
      <c r="DZ38" s="71"/>
      <c r="EH38" s="6"/>
      <c r="EO38" s="71"/>
      <c r="EW38" s="6"/>
      <c r="FD38" s="71"/>
      <c r="FL38" s="6"/>
      <c r="FS38" s="71"/>
      <c r="GA38" s="6"/>
      <c r="GH38" s="71"/>
      <c r="GP38" s="6"/>
      <c r="GQ38" s="6"/>
      <c r="GR38" s="6"/>
      <c r="GS38" s="6"/>
      <c r="GT38" s="6"/>
      <c r="GU38" s="6"/>
      <c r="GV38" s="6"/>
      <c r="GW38" s="71"/>
      <c r="GX38" s="6"/>
      <c r="HE38"/>
      <c r="HL38" s="96"/>
      <c r="HT38"/>
      <c r="IA38" s="96"/>
      <c r="II38"/>
      <c r="IP38" s="96"/>
      <c r="IX38"/>
      <c r="JE38" s="96"/>
      <c r="JM38"/>
      <c r="JT38" s="96"/>
      <c r="KB38"/>
      <c r="KK38" s="6"/>
    </row>
    <row r="39" spans="1:297" ht="15" thickBot="1" x14ac:dyDescent="0.35">
      <c r="A39" s="22">
        <v>11.155900000000001</v>
      </c>
      <c r="B39" s="22">
        <v>0.84409999999999918</v>
      </c>
      <c r="C39" s="22">
        <v>97.965340945886325</v>
      </c>
      <c r="D39" s="22">
        <v>22.508600000000001</v>
      </c>
      <c r="E39" s="22">
        <v>30.558600000000002</v>
      </c>
      <c r="H39" s="158"/>
      <c r="I39" s="241" t="s">
        <v>396</v>
      </c>
      <c r="J39" s="242"/>
      <c r="K39" s="242"/>
      <c r="L39" s="242"/>
      <c r="M39" s="242"/>
      <c r="N39" s="243"/>
      <c r="O39" s="158"/>
      <c r="P39" s="71"/>
      <c r="Q39" s="167"/>
      <c r="R39" s="71"/>
      <c r="T39" s="71"/>
      <c r="U39" s="158"/>
      <c r="V39" s="241" t="s">
        <v>399</v>
      </c>
      <c r="W39" s="242"/>
      <c r="X39" s="242"/>
      <c r="Y39" s="242"/>
      <c r="Z39" s="242"/>
      <c r="AA39" s="243"/>
      <c r="AB39" s="158"/>
      <c r="AE39" s="122"/>
      <c r="AF39" s="122"/>
      <c r="AG39" s="122"/>
      <c r="AH39" s="122"/>
      <c r="AI39" s="122"/>
      <c r="AJ39" s="122"/>
      <c r="AK39" s="122"/>
      <c r="AL39" s="122"/>
      <c r="AM39" s="6"/>
      <c r="AT39" s="71"/>
      <c r="BK39" s="6"/>
      <c r="BR39" s="71"/>
      <c r="BZ39" s="6"/>
      <c r="CG39" s="71"/>
      <c r="CO39" s="6"/>
      <c r="CV39" s="71"/>
      <c r="DD39" s="6"/>
      <c r="DK39" s="71"/>
      <c r="DS39" s="6"/>
      <c r="DZ39" s="71"/>
      <c r="EH39" s="6"/>
      <c r="EO39" s="71"/>
      <c r="EW39" s="6"/>
      <c r="FD39" s="71"/>
      <c r="FL39" s="6"/>
      <c r="FS39" s="71"/>
      <c r="GA39" s="6"/>
      <c r="GH39" s="71"/>
      <c r="GP39" s="6"/>
      <c r="GQ39" s="6"/>
      <c r="GR39" s="6"/>
      <c r="GS39" s="6"/>
      <c r="GT39" s="6"/>
      <c r="GU39" s="6"/>
      <c r="GV39" s="6"/>
      <c r="GW39" s="71"/>
      <c r="GX39" s="6"/>
      <c r="HE39"/>
      <c r="HL39" s="96"/>
      <c r="HT39"/>
      <c r="IA39" s="96"/>
      <c r="II39"/>
      <c r="IP39" s="96"/>
      <c r="IX39"/>
      <c r="JE39" s="96"/>
      <c r="JM39"/>
      <c r="JT39" s="96"/>
      <c r="KB39"/>
      <c r="KK39" s="6"/>
    </row>
    <row r="40" spans="1:297" ht="15" thickBot="1" x14ac:dyDescent="0.35">
      <c r="A40" s="22">
        <v>11.13008</v>
      </c>
      <c r="B40" s="22">
        <v>0.86992000000000047</v>
      </c>
      <c r="C40" s="22">
        <v>101.79486049418355</v>
      </c>
      <c r="D40" s="22">
        <v>22.172899999999998</v>
      </c>
      <c r="E40" s="22">
        <v>30.222899999999999</v>
      </c>
      <c r="H40" s="230" t="s">
        <v>408</v>
      </c>
      <c r="I40" s="231"/>
      <c r="J40" s="231"/>
      <c r="K40" s="231"/>
      <c r="L40" s="231"/>
      <c r="M40" s="231"/>
      <c r="N40" s="231"/>
      <c r="O40" s="232"/>
      <c r="P40" s="202" t="s">
        <v>238</v>
      </c>
      <c r="Q40" s="163"/>
      <c r="R40" s="113"/>
      <c r="T40" s="75"/>
      <c r="U40" s="230" t="s">
        <v>400</v>
      </c>
      <c r="V40" s="231"/>
      <c r="W40" s="231"/>
      <c r="X40" s="231"/>
      <c r="Y40" s="231"/>
      <c r="Z40" s="231"/>
      <c r="AA40" s="231"/>
      <c r="AB40" s="232"/>
      <c r="AC40" s="202" t="s">
        <v>238</v>
      </c>
      <c r="AE40" s="236" t="s">
        <v>383</v>
      </c>
      <c r="AF40" s="237"/>
      <c r="AG40" s="123"/>
      <c r="AH40" s="236" t="s">
        <v>383</v>
      </c>
      <c r="AI40" s="246"/>
      <c r="AJ40" s="123"/>
      <c r="AK40" s="123"/>
      <c r="AL40" s="124"/>
      <c r="AM40" s="6"/>
      <c r="AT40" s="71"/>
      <c r="BK40" s="6"/>
      <c r="BR40" s="71"/>
      <c r="BZ40" s="6"/>
      <c r="CG40" s="71"/>
      <c r="CO40" s="6"/>
      <c r="CV40" s="71"/>
      <c r="DD40" s="6"/>
      <c r="DK40" s="71"/>
      <c r="DS40" s="6"/>
      <c r="DZ40" s="71"/>
      <c r="EH40" s="6"/>
      <c r="EO40" s="71"/>
      <c r="EW40" s="6"/>
      <c r="FD40" s="71"/>
      <c r="FL40" s="6"/>
      <c r="FS40" s="71"/>
      <c r="GA40" s="6"/>
      <c r="GH40" s="71"/>
      <c r="GP40" s="6"/>
      <c r="GQ40" s="6"/>
      <c r="GR40" s="6"/>
      <c r="GS40" s="6"/>
      <c r="GT40" s="6"/>
      <c r="GU40" s="6"/>
      <c r="GV40" s="6"/>
      <c r="GW40" s="71"/>
      <c r="GX40" s="6"/>
      <c r="HE40"/>
      <c r="HL40" s="96"/>
      <c r="HT40"/>
      <c r="IA40" s="96"/>
      <c r="II40"/>
      <c r="IP40" s="96"/>
      <c r="IX40"/>
      <c r="JE40" s="96"/>
      <c r="JM40"/>
      <c r="JT40" s="96"/>
      <c r="KB40"/>
      <c r="KK40" s="6"/>
    </row>
    <row r="41" spans="1:297" ht="15" thickBot="1" x14ac:dyDescent="0.35">
      <c r="A41" s="22">
        <v>11.10272</v>
      </c>
      <c r="B41" s="22">
        <v>0.8972800000000003</v>
      </c>
      <c r="C41" s="22">
        <v>105.81306901666406</v>
      </c>
      <c r="D41" s="22">
        <v>21.832699999999999</v>
      </c>
      <c r="E41" s="22">
        <v>29.8827</v>
      </c>
      <c r="H41" s="99" t="s">
        <v>233</v>
      </c>
      <c r="I41" s="99" t="s">
        <v>230</v>
      </c>
      <c r="J41" s="99" t="s">
        <v>231</v>
      </c>
      <c r="K41" s="99" t="s">
        <v>232</v>
      </c>
      <c r="L41" s="99" t="s">
        <v>230</v>
      </c>
      <c r="M41" s="99" t="s">
        <v>231</v>
      </c>
      <c r="N41" s="99" t="s">
        <v>236</v>
      </c>
      <c r="O41" s="100" t="s">
        <v>237</v>
      </c>
      <c r="P41" s="203" t="s">
        <v>241</v>
      </c>
      <c r="Q41" s="164"/>
      <c r="R41" s="114"/>
      <c r="U41" s="99" t="s">
        <v>233</v>
      </c>
      <c r="V41" s="99" t="s">
        <v>230</v>
      </c>
      <c r="W41" s="99" t="s">
        <v>231</v>
      </c>
      <c r="X41" s="99" t="s">
        <v>232</v>
      </c>
      <c r="Y41" s="99" t="s">
        <v>230</v>
      </c>
      <c r="Z41" s="99" t="s">
        <v>231</v>
      </c>
      <c r="AA41" s="99" t="s">
        <v>232</v>
      </c>
      <c r="AB41" s="100" t="s">
        <v>237</v>
      </c>
      <c r="AC41" s="203" t="s">
        <v>241</v>
      </c>
      <c r="AE41" s="181" t="s">
        <v>384</v>
      </c>
      <c r="AF41" s="182"/>
      <c r="AG41" s="125"/>
      <c r="AH41" s="181" t="s">
        <v>386</v>
      </c>
      <c r="AI41" s="182"/>
      <c r="AJ41" s="125"/>
      <c r="AK41" s="122"/>
      <c r="AL41" s="122"/>
      <c r="AM41" s="6"/>
      <c r="AT41" s="71"/>
      <c r="BK41" s="6"/>
      <c r="BR41" s="71"/>
      <c r="BZ41" s="6"/>
      <c r="CG41" s="71"/>
      <c r="CO41" s="6"/>
      <c r="CV41" s="71"/>
      <c r="DD41" s="6"/>
      <c r="DK41" s="71"/>
      <c r="DS41" s="6"/>
      <c r="DZ41" s="71"/>
      <c r="EH41" s="6"/>
      <c r="EO41" s="71"/>
      <c r="EW41" s="6"/>
      <c r="FD41" s="71"/>
      <c r="FL41" s="6"/>
      <c r="FS41" s="71"/>
      <c r="GA41" s="6"/>
      <c r="GH41" s="71"/>
      <c r="GP41" s="6"/>
      <c r="GQ41" s="6"/>
      <c r="GR41" s="6"/>
      <c r="GS41" s="6"/>
      <c r="GT41" s="6"/>
      <c r="GU41" s="6"/>
      <c r="GV41" s="6"/>
      <c r="GW41" s="71"/>
      <c r="GX41" s="6"/>
      <c r="HE41"/>
      <c r="HL41" s="96"/>
      <c r="HT41"/>
      <c r="IA41" s="96"/>
      <c r="II41"/>
      <c r="IP41" s="96"/>
      <c r="IX41"/>
      <c r="JE41" s="96"/>
      <c r="JM41"/>
      <c r="JT41" s="96"/>
      <c r="KB41"/>
      <c r="KK41" s="6"/>
    </row>
    <row r="42" spans="1:297" ht="15" thickBot="1" x14ac:dyDescent="0.35">
      <c r="A42" s="22">
        <v>11.075480000000001</v>
      </c>
      <c r="B42" s="22">
        <v>0.92451999999999934</v>
      </c>
      <c r="C42" s="22">
        <v>109.75790272371378</v>
      </c>
      <c r="D42" s="22">
        <v>21.5107</v>
      </c>
      <c r="E42" s="22">
        <v>29.560700000000001</v>
      </c>
      <c r="H42" s="66">
        <v>1</v>
      </c>
      <c r="I42" s="139">
        <f ca="1">AD5</f>
        <v>334.00714265235956</v>
      </c>
      <c r="J42" s="67">
        <f ca="1">AE5</f>
        <v>-1.2203782043988221</v>
      </c>
      <c r="K42" s="137">
        <f ca="1">-1.76905 + 0.00164721*I42</f>
        <v>-1.2188700945516069</v>
      </c>
      <c r="L42" s="76"/>
      <c r="M42" s="103"/>
      <c r="N42" s="76"/>
      <c r="O42" s="103"/>
      <c r="P42" s="104">
        <f ca="1">K42-J42</f>
        <v>1.5081098472151666E-3</v>
      </c>
      <c r="Q42" s="165"/>
      <c r="R42" s="115"/>
      <c r="T42" s="63"/>
      <c r="U42" s="66">
        <v>1</v>
      </c>
      <c r="V42" s="67">
        <f ca="1">AF5</f>
        <v>347.01856390543799</v>
      </c>
      <c r="W42" s="67">
        <f ca="1">AG5</f>
        <v>-4.1401627812023456</v>
      </c>
      <c r="X42" s="111">
        <f ca="1">-6.0722 + 0.00558242*V42</f>
        <v>-4.1349966284830044</v>
      </c>
      <c r="Y42" s="76"/>
      <c r="Z42" s="103"/>
      <c r="AA42" s="76"/>
      <c r="AB42" s="103"/>
      <c r="AC42" s="104">
        <f ca="1">X42-W42</f>
        <v>5.1661527193411771E-3</v>
      </c>
      <c r="AE42" s="183">
        <f ca="1">AF46-((AE46-AE44)*((AF46-AF48)/(AE46-AE48)))</f>
        <v>9.1014167189559672</v>
      </c>
      <c r="AF42" s="184" t="s">
        <v>385</v>
      </c>
      <c r="AG42" s="125"/>
      <c r="AH42" s="183">
        <f ca="1">AI46-((AH46-AH44)*((AI46-AI48)/(AH46-AH48)))</f>
        <v>12.499700115765238</v>
      </c>
      <c r="AI42" s="184" t="s">
        <v>385</v>
      </c>
      <c r="AJ42" s="125"/>
      <c r="AK42" s="122"/>
      <c r="AL42" s="122"/>
      <c r="AM42" s="6"/>
      <c r="AT42" s="71"/>
      <c r="BK42" s="6"/>
      <c r="BR42" s="71"/>
      <c r="BZ42" s="6"/>
      <c r="CG42" s="71"/>
      <c r="CO42" s="6"/>
      <c r="CV42" s="71"/>
      <c r="DD42" s="6"/>
      <c r="DK42" s="71"/>
      <c r="DS42" s="6"/>
      <c r="DZ42" s="71"/>
      <c r="EH42" s="6"/>
      <c r="EO42" s="71"/>
      <c r="EW42" s="6"/>
      <c r="FD42" s="71"/>
      <c r="FL42" s="6"/>
      <c r="FS42" s="71"/>
      <c r="GA42" s="6"/>
      <c r="GH42" s="71"/>
      <c r="GP42" s="6"/>
      <c r="GQ42" s="6"/>
      <c r="GR42" s="6"/>
      <c r="GS42" s="6"/>
      <c r="GT42" s="6"/>
      <c r="GU42" s="6"/>
      <c r="GV42" s="6"/>
      <c r="GW42" s="71"/>
      <c r="GX42" s="6"/>
      <c r="HE42"/>
      <c r="HL42" s="96"/>
      <c r="HT42"/>
      <c r="IA42" s="96"/>
      <c r="II42"/>
      <c r="IP42" s="96"/>
      <c r="IX42"/>
      <c r="JE42" s="96"/>
      <c r="JM42"/>
      <c r="JT42" s="96"/>
      <c r="KB42"/>
      <c r="KK42" s="6"/>
    </row>
    <row r="43" spans="1:297" x14ac:dyDescent="0.3">
      <c r="A43" s="22">
        <v>11.0466</v>
      </c>
      <c r="B43" s="22">
        <v>0.95340000000000025</v>
      </c>
      <c r="C43" s="22">
        <v>113.89881290705765</v>
      </c>
      <c r="D43" s="22">
        <v>21.1844</v>
      </c>
      <c r="E43" s="22">
        <v>29.234400000000001</v>
      </c>
      <c r="H43" s="68">
        <v>2</v>
      </c>
      <c r="I43" s="140">
        <f ca="1">BB5</f>
        <v>339.50120283152972</v>
      </c>
      <c r="J43" s="69">
        <f ca="1">BC5</f>
        <v>-1.2107772456973036</v>
      </c>
      <c r="K43" s="138">
        <f ca="1">-1.76905 + 0.00164721*I43</f>
        <v>-1.209820223683876</v>
      </c>
      <c r="L43" s="77"/>
      <c r="M43" s="105"/>
      <c r="N43" s="78"/>
      <c r="O43" s="106"/>
      <c r="P43" s="107">
        <f ca="1">K43-J43</f>
        <v>9.5702201342762194E-4</v>
      </c>
      <c r="Q43" s="165"/>
      <c r="R43" s="115"/>
      <c r="T43" s="63"/>
      <c r="U43" s="68">
        <v>2</v>
      </c>
      <c r="V43" s="69">
        <f ca="1">BD5</f>
        <v>352.5177574203546</v>
      </c>
      <c r="W43" s="69">
        <f ca="1">BE5</f>
        <v>-4.1075912949835685</v>
      </c>
      <c r="X43" s="112">
        <f t="shared" ref="X43:X58" ca="1" si="0">-6.0722 + 0.00558242*V43</f>
        <v>-4.1042978206214631</v>
      </c>
      <c r="Y43" s="77"/>
      <c r="Z43" s="105"/>
      <c r="AA43" s="78"/>
      <c r="AB43" s="106"/>
      <c r="AC43" s="107">
        <f ca="1">X43-W43</f>
        <v>3.2934743621053642E-3</v>
      </c>
      <c r="AE43" s="185" t="s">
        <v>80</v>
      </c>
      <c r="AF43" s="186"/>
      <c r="AG43" s="125"/>
      <c r="AH43" s="185" t="s">
        <v>80</v>
      </c>
      <c r="AI43" s="186"/>
      <c r="AJ43" s="125"/>
      <c r="AK43" s="125"/>
      <c r="AL43" s="125"/>
      <c r="AM43" s="6"/>
      <c r="AT43" s="71"/>
      <c r="BK43" s="6"/>
      <c r="BR43" s="71"/>
      <c r="BZ43" s="6"/>
      <c r="CG43" s="71"/>
      <c r="CO43" s="6"/>
      <c r="CV43" s="71"/>
      <c r="DD43" s="6"/>
      <c r="DK43" s="71"/>
      <c r="DS43" s="6"/>
      <c r="DZ43" s="71"/>
      <c r="EH43" s="6"/>
      <c r="EO43" s="71"/>
      <c r="EW43" s="6"/>
      <c r="FD43" s="71"/>
      <c r="FL43" s="6"/>
      <c r="FS43" s="71"/>
      <c r="GA43" s="6"/>
      <c r="GH43" s="71"/>
      <c r="GP43" s="6"/>
      <c r="GQ43" s="6"/>
      <c r="GR43" s="6"/>
      <c r="GS43" s="6"/>
      <c r="GT43" s="6"/>
      <c r="GU43" s="6"/>
      <c r="GV43" s="6"/>
      <c r="GW43" s="71"/>
      <c r="GX43" s="6"/>
      <c r="HE43"/>
      <c r="HL43" s="96"/>
      <c r="HT43"/>
      <c r="IA43" s="96"/>
      <c r="II43"/>
      <c r="IP43" s="96"/>
      <c r="IX43"/>
      <c r="JE43" s="96"/>
      <c r="JM43"/>
      <c r="JT43" s="96"/>
      <c r="KB43"/>
      <c r="KK43" s="6"/>
    </row>
    <row r="44" spans="1:297" x14ac:dyDescent="0.3">
      <c r="A44" s="22">
        <v>11.01788</v>
      </c>
      <c r="B44" s="22">
        <v>0.9821200000000001</v>
      </c>
      <c r="C44" s="22">
        <v>117.96044475646416</v>
      </c>
      <c r="D44" s="22">
        <v>20.875599999999999</v>
      </c>
      <c r="E44" s="22">
        <v>28.925599999999999</v>
      </c>
      <c r="H44" s="68">
        <v>3</v>
      </c>
      <c r="I44" s="140">
        <f ca="1">BQ5</f>
        <v>345.03879465390588</v>
      </c>
      <c r="J44" s="69">
        <f ca="1">BR5</f>
        <v>-1.2011725148796906</v>
      </c>
      <c r="K44" s="138">
        <f t="shared" ref="K44:K58" ca="1" si="1">-1.76905 + 0.00164721*I44</f>
        <v>-1.2006986470581396</v>
      </c>
      <c r="L44" s="77"/>
      <c r="M44" s="108"/>
      <c r="N44" s="78"/>
      <c r="O44" s="106"/>
      <c r="P44" s="107">
        <f t="shared" ref="P44:P58" ca="1" si="2">K44-J44</f>
        <v>4.7386782155101059E-4</v>
      </c>
      <c r="Q44" s="165"/>
      <c r="R44" s="115"/>
      <c r="T44" s="63"/>
      <c r="U44" s="68">
        <v>3</v>
      </c>
      <c r="V44" s="69">
        <f ca="1">BS5</f>
        <v>358.06044202605079</v>
      </c>
      <c r="W44" s="69">
        <f ca="1">BT5</f>
        <v>-4.0750070117690509</v>
      </c>
      <c r="X44" s="112">
        <f t="shared" ca="1" si="0"/>
        <v>-4.0733562272249326</v>
      </c>
      <c r="Y44" s="77"/>
      <c r="Z44" s="105"/>
      <c r="AA44" s="78"/>
      <c r="AB44" s="106"/>
      <c r="AC44" s="107">
        <f t="shared" ref="AC44:AC58" ca="1" si="3">X44-W44</f>
        <v>1.6507845441182667E-3</v>
      </c>
      <c r="AE44" s="187">
        <v>336.05</v>
      </c>
      <c r="AF44" s="188" t="s">
        <v>14</v>
      </c>
      <c r="AH44" s="187">
        <v>336.05</v>
      </c>
      <c r="AI44" s="188" t="s">
        <v>14</v>
      </c>
      <c r="AM44" s="6"/>
      <c r="AT44" s="71"/>
      <c r="BK44" s="6"/>
      <c r="BR44" s="71"/>
      <c r="BZ44" s="6"/>
      <c r="CG44" s="71"/>
      <c r="CO44" s="6"/>
      <c r="CV44" s="71"/>
      <c r="DD44" s="6"/>
      <c r="DK44" s="71"/>
      <c r="DS44" s="6"/>
      <c r="DZ44" s="71"/>
      <c r="EH44" s="6"/>
      <c r="EO44" s="71"/>
      <c r="EW44" s="6"/>
      <c r="FD44" s="71"/>
      <c r="FL44" s="6"/>
      <c r="FS44" s="71"/>
      <c r="GA44" s="6"/>
      <c r="GH44" s="71"/>
      <c r="GP44" s="6"/>
      <c r="GQ44" s="6"/>
      <c r="GR44" s="6"/>
      <c r="GS44" s="6"/>
      <c r="GT44" s="6"/>
      <c r="GU44" s="6"/>
      <c r="GV44" s="6"/>
      <c r="GW44" s="71"/>
      <c r="GX44" s="6"/>
      <c r="HE44"/>
      <c r="HL44" s="96"/>
      <c r="HT44"/>
      <c r="IA44" s="96"/>
      <c r="II44"/>
      <c r="IP44" s="96"/>
      <c r="IX44"/>
      <c r="JE44" s="96"/>
      <c r="JM44"/>
      <c r="JT44" s="96"/>
      <c r="KB44"/>
      <c r="KK44" s="6"/>
    </row>
    <row r="45" spans="1:297" x14ac:dyDescent="0.3">
      <c r="A45" s="22">
        <v>10.9932</v>
      </c>
      <c r="B45" s="22">
        <v>1.0068000000000001</v>
      </c>
      <c r="C45" s="22">
        <v>121.4328245502987</v>
      </c>
      <c r="D45" s="22">
        <v>20.619700000000002</v>
      </c>
      <c r="E45" s="22">
        <v>28.669700000000002</v>
      </c>
      <c r="H45" s="68">
        <v>4</v>
      </c>
      <c r="I45" s="140">
        <f ca="1">CF5</f>
        <v>350.62063179981811</v>
      </c>
      <c r="J45" s="69">
        <f t="shared" ref="J45" ca="1" si="4">CG5</f>
        <v>-1.191564041869043</v>
      </c>
      <c r="K45" s="138">
        <f t="shared" ca="1" si="1"/>
        <v>-1.1915041890930216</v>
      </c>
      <c r="L45" s="77"/>
      <c r="M45" s="108"/>
      <c r="N45" s="78"/>
      <c r="O45" s="106"/>
      <c r="P45" s="107">
        <f t="shared" ca="1" si="2"/>
        <v>5.9852776021385168E-5</v>
      </c>
      <c r="Q45" s="165"/>
      <c r="R45" s="115"/>
      <c r="T45" s="63"/>
      <c r="U45" s="68">
        <v>4</v>
      </c>
      <c r="V45" s="69">
        <f ca="1">CH5</f>
        <v>363.64733138699034</v>
      </c>
      <c r="W45" s="69">
        <f ca="1">CI5</f>
        <v>-4.0424100330735016</v>
      </c>
      <c r="X45" s="112">
        <f t="shared" ca="1" si="0"/>
        <v>-4.0421678643186372</v>
      </c>
      <c r="Y45" s="77"/>
      <c r="Z45" s="105"/>
      <c r="AA45" s="78"/>
      <c r="AB45" s="106"/>
      <c r="AC45" s="107">
        <f t="shared" ca="1" si="3"/>
        <v>2.4216875486438028E-4</v>
      </c>
      <c r="AE45" s="189" t="s">
        <v>65</v>
      </c>
      <c r="AF45" s="190" t="s">
        <v>65</v>
      </c>
      <c r="AH45" s="189" t="s">
        <v>65</v>
      </c>
      <c r="AI45" s="190" t="s">
        <v>65</v>
      </c>
      <c r="AM45" s="6"/>
      <c r="AT45" s="71"/>
      <c r="BK45" s="6"/>
      <c r="BR45" s="71"/>
      <c r="BZ45" s="6"/>
      <c r="CG45" s="71"/>
      <c r="CO45" s="6"/>
      <c r="CV45" s="71"/>
      <c r="DD45" s="6"/>
      <c r="DK45" s="71"/>
      <c r="DS45" s="6"/>
      <c r="DZ45" s="71"/>
      <c r="EH45" s="6"/>
      <c r="EO45" s="71"/>
      <c r="EW45" s="6"/>
      <c r="FD45" s="71"/>
      <c r="FL45" s="6"/>
      <c r="FS45" s="71"/>
      <c r="GA45" s="6"/>
      <c r="GH45" s="71"/>
      <c r="GP45" s="6"/>
      <c r="GQ45" s="6"/>
      <c r="GR45" s="6"/>
      <c r="GS45" s="6"/>
      <c r="GT45" s="6"/>
      <c r="GU45" s="6"/>
      <c r="GV45" s="6"/>
      <c r="GW45" s="71"/>
      <c r="GX45" s="6"/>
      <c r="HE45"/>
      <c r="HL45" s="96"/>
      <c r="HT45"/>
      <c r="IA45" s="96"/>
      <c r="II45"/>
      <c r="IP45" s="96"/>
      <c r="IX45"/>
      <c r="JE45" s="96"/>
      <c r="JM45"/>
      <c r="JT45" s="96"/>
      <c r="KB45"/>
      <c r="KK45" s="6"/>
    </row>
    <row r="46" spans="1:297" x14ac:dyDescent="0.3">
      <c r="A46" s="22">
        <v>10.974679999999999</v>
      </c>
      <c r="B46" s="22">
        <v>1.0253200000000007</v>
      </c>
      <c r="C46" s="22">
        <v>124.00458446124979</v>
      </c>
      <c r="D46" s="22">
        <v>20.434999999999999</v>
      </c>
      <c r="E46" s="22">
        <v>28.484999999999999</v>
      </c>
      <c r="H46" s="68">
        <v>5</v>
      </c>
      <c r="I46" s="140">
        <f ca="1">CU5</f>
        <v>356.24744548701341</v>
      </c>
      <c r="J46" s="69">
        <f t="shared" ref="J46" ca="1" si="5">CV5</f>
        <v>-1.1819518566000795</v>
      </c>
      <c r="K46" s="138">
        <f t="shared" ca="1" si="1"/>
        <v>-1.1822356453193366</v>
      </c>
      <c r="L46" s="77"/>
      <c r="M46" s="108"/>
      <c r="N46" s="78"/>
      <c r="O46" s="106"/>
      <c r="P46" s="107">
        <f t="shared" ca="1" si="2"/>
        <v>-2.8378871925704985E-4</v>
      </c>
      <c r="Q46" s="165"/>
      <c r="R46" s="115"/>
      <c r="T46" s="63"/>
      <c r="U46" s="68">
        <v>5</v>
      </c>
      <c r="V46" s="69">
        <f ca="1">CW5</f>
        <v>369.2791567051803</v>
      </c>
      <c r="W46" s="69">
        <f ca="1">CX5</f>
        <v>-4.0098004604511814</v>
      </c>
      <c r="X46" s="112">
        <f t="shared" ca="1" si="0"/>
        <v>-4.0107286500258663</v>
      </c>
      <c r="Y46" s="77"/>
      <c r="Z46" s="105"/>
      <c r="AA46" s="78"/>
      <c r="AB46" s="106"/>
      <c r="AC46" s="107">
        <f t="shared" ca="1" si="3"/>
        <v>-9.2818957468487895E-4</v>
      </c>
      <c r="AE46" s="191">
        <f t="array" ref="AE46">MAX(IF($C:$C&lt;AE44,$C:$C))</f>
        <v>335.64583238916782</v>
      </c>
      <c r="AF46" s="186">
        <f ca="1">INDIRECT("$A"&amp;AE47)</f>
        <v>9.1054399999999998</v>
      </c>
      <c r="AH46" s="191">
        <f t="array" ref="AH46">MAX(IF($C:$C&lt;AH44,$C:$C))</f>
        <v>335.64583238916782</v>
      </c>
      <c r="AI46" s="186">
        <f ca="1">INDIRECT("$D"&amp;AH47)</f>
        <v>12.5075</v>
      </c>
      <c r="AM46" s="6"/>
      <c r="AT46" s="71"/>
      <c r="BK46" s="6"/>
      <c r="BR46" s="71"/>
      <c r="BZ46" s="6"/>
      <c r="CG46" s="71"/>
      <c r="CO46" s="6"/>
      <c r="CV46" s="71"/>
      <c r="DD46" s="6"/>
      <c r="DK46" s="71"/>
      <c r="DS46" s="6"/>
      <c r="DZ46" s="71"/>
      <c r="EH46" s="6"/>
      <c r="EO46" s="71"/>
      <c r="EW46" s="6"/>
      <c r="FD46" s="71"/>
      <c r="FL46" s="6"/>
      <c r="FS46" s="71"/>
      <c r="GA46" s="6"/>
      <c r="GH46" s="71"/>
      <c r="GP46" s="6"/>
      <c r="GQ46" s="6"/>
      <c r="GR46" s="6"/>
      <c r="GS46" s="6"/>
      <c r="GT46" s="6"/>
      <c r="GU46" s="6"/>
      <c r="GV46" s="6"/>
      <c r="GW46" s="71"/>
      <c r="GX46" s="6"/>
      <c r="HE46"/>
      <c r="HL46" s="96"/>
      <c r="HT46"/>
      <c r="IA46" s="96"/>
      <c r="II46"/>
      <c r="IP46" s="96"/>
      <c r="IX46"/>
      <c r="JE46" s="96"/>
      <c r="JM46"/>
      <c r="JT46" s="96"/>
      <c r="KB46"/>
      <c r="KK46" s="6"/>
    </row>
    <row r="47" spans="1:297" x14ac:dyDescent="0.3">
      <c r="A47" s="22">
        <v>10.954789999999999</v>
      </c>
      <c r="B47" s="22">
        <v>1.0452100000000009</v>
      </c>
      <c r="C47" s="22">
        <v>126.75117022576845</v>
      </c>
      <c r="D47" s="22">
        <v>20.2423</v>
      </c>
      <c r="E47" s="22">
        <v>28.292300000000001</v>
      </c>
      <c r="H47" s="68">
        <v>6</v>
      </c>
      <c r="I47" s="140">
        <f ca="1">DJ5</f>
        <v>361.91998505012765</v>
      </c>
      <c r="J47" s="69">
        <f t="shared" ref="J47" ca="1" si="6">DK5</f>
        <v>-1.172335989019083</v>
      </c>
      <c r="K47" s="138">
        <f t="shared" ca="1" si="1"/>
        <v>-1.1728917814255793</v>
      </c>
      <c r="L47" s="77"/>
      <c r="M47" s="108"/>
      <c r="N47" s="78"/>
      <c r="O47" s="106"/>
      <c r="P47" s="107">
        <f t="shared" ca="1" si="2"/>
        <v>-5.5579240649628048E-4</v>
      </c>
      <c r="Q47" s="165"/>
      <c r="R47" s="115"/>
      <c r="T47" s="63"/>
      <c r="U47" s="68">
        <v>6</v>
      </c>
      <c r="V47" s="69">
        <f ca="1">DL5</f>
        <v>374.95666729964307</v>
      </c>
      <c r="W47" s="69">
        <f ca="1">DM5</f>
        <v>-3.9771783954955859</v>
      </c>
      <c r="X47" s="112">
        <f t="shared" ca="1" si="0"/>
        <v>-3.9790344013331258</v>
      </c>
      <c r="Y47" s="77"/>
      <c r="Z47" s="105"/>
      <c r="AA47" s="78"/>
      <c r="AB47" s="106"/>
      <c r="AC47" s="107">
        <f t="shared" ca="1" si="3"/>
        <v>-1.8560058375398647E-3</v>
      </c>
      <c r="AE47" s="192">
        <f>MATCH(AE46,$C:$C,0)</f>
        <v>135</v>
      </c>
      <c r="AF47" s="193" t="s">
        <v>66</v>
      </c>
      <c r="AH47" s="192">
        <f>MATCH(AH46,$C:$C,0)</f>
        <v>135</v>
      </c>
      <c r="AI47" s="193" t="s">
        <v>66</v>
      </c>
      <c r="AM47" s="6"/>
      <c r="AT47" s="71"/>
      <c r="BK47" s="6"/>
      <c r="BR47" s="71"/>
      <c r="BZ47" s="6"/>
      <c r="CG47" s="71"/>
      <c r="CO47" s="6"/>
      <c r="CV47" s="71"/>
      <c r="DD47" s="6"/>
      <c r="DK47" s="71"/>
      <c r="DS47" s="6"/>
      <c r="DZ47" s="71"/>
      <c r="EH47" s="6"/>
      <c r="EO47" s="71"/>
      <c r="EW47" s="6"/>
      <c r="FD47" s="71"/>
      <c r="FL47" s="6"/>
      <c r="FS47" s="71"/>
      <c r="GA47" s="6"/>
      <c r="GH47" s="71"/>
      <c r="GP47" s="6"/>
      <c r="GQ47" s="6"/>
      <c r="GR47" s="6"/>
      <c r="GS47" s="6"/>
      <c r="GT47" s="6"/>
      <c r="GU47" s="6"/>
      <c r="GV47" s="6"/>
      <c r="GW47" s="71"/>
      <c r="GX47" s="6"/>
      <c r="HE47"/>
      <c r="HL47" s="96"/>
      <c r="HT47"/>
      <c r="IA47" s="96"/>
      <c r="II47"/>
      <c r="IP47" s="96"/>
      <c r="IX47"/>
      <c r="JE47" s="96"/>
      <c r="JM47"/>
      <c r="JT47" s="96"/>
      <c r="KB47"/>
      <c r="KK47" s="6"/>
    </row>
    <row r="48" spans="1:297" x14ac:dyDescent="0.3">
      <c r="A48" s="22">
        <v>10.93566</v>
      </c>
      <c r="B48" s="22">
        <v>1.0643399999999996</v>
      </c>
      <c r="C48" s="22">
        <v>129.36975133387946</v>
      </c>
      <c r="D48" s="22">
        <v>20.0625</v>
      </c>
      <c r="E48" s="22">
        <v>28.112500000000001</v>
      </c>
      <c r="H48" s="68">
        <v>7</v>
      </c>
      <c r="I48" s="140">
        <f ca="1">DY5</f>
        <v>367.63901854428832</v>
      </c>
      <c r="J48" s="69">
        <f t="shared" ref="J48" ca="1" si="7">DZ5</f>
        <v>-1.1627164690838097</v>
      </c>
      <c r="K48" s="138">
        <f t="shared" ca="1" si="1"/>
        <v>-1.1634713322636627</v>
      </c>
      <c r="L48" s="77"/>
      <c r="M48" s="108"/>
      <c r="N48" s="78"/>
      <c r="O48" s="106"/>
      <c r="P48" s="107">
        <f t="shared" ca="1" si="2"/>
        <v>-7.5486317985307139E-4</v>
      </c>
      <c r="Q48" s="165"/>
      <c r="R48" s="115"/>
      <c r="T48" s="63"/>
      <c r="U48" s="68">
        <v>7</v>
      </c>
      <c r="V48" s="69">
        <f ca="1">EA5</f>
        <v>380.68063121001916</v>
      </c>
      <c r="W48" s="69">
        <f ca="1">EB5</f>
        <v>-3.9445439398391318</v>
      </c>
      <c r="X48" s="112">
        <f t="shared" ca="1" si="0"/>
        <v>-3.9470808307205645</v>
      </c>
      <c r="Y48" s="77"/>
      <c r="Z48" s="105"/>
      <c r="AA48" s="78"/>
      <c r="AB48" s="106"/>
      <c r="AC48" s="107">
        <f t="shared" ca="1" si="3"/>
        <v>-2.5368908814327185E-3</v>
      </c>
      <c r="AE48" s="191">
        <f t="array" ref="AE48">MIN(IF($C:$C&gt;AE44,$C:$C))</f>
        <v>337.97242150000233</v>
      </c>
      <c r="AF48" s="186">
        <f ca="1">INDIRECT("$A"&amp;AE49)</f>
        <v>9.0822800000000008</v>
      </c>
      <c r="AH48" s="191">
        <f t="array" ref="AH48">MIN(IF($C:$C&gt;AH44,$C:$C))</f>
        <v>337.97242150000233</v>
      </c>
      <c r="AI48" s="186">
        <f ca="1">INDIRECT("$D"&amp;AH49)</f>
        <v>12.4626</v>
      </c>
      <c r="AM48" s="6"/>
      <c r="AT48" s="71"/>
      <c r="BK48" s="6"/>
      <c r="BR48" s="71"/>
      <c r="BZ48" s="6"/>
      <c r="CG48" s="71"/>
      <c r="CO48" s="6"/>
      <c r="CV48" s="71"/>
      <c r="DD48" s="6"/>
      <c r="DK48" s="71"/>
      <c r="DS48" s="6"/>
      <c r="DZ48" s="71"/>
      <c r="EH48" s="6"/>
      <c r="EO48" s="71"/>
      <c r="EW48" s="6"/>
      <c r="FD48" s="71"/>
      <c r="FL48" s="6"/>
      <c r="FS48" s="71"/>
      <c r="GA48" s="6"/>
      <c r="GH48" s="71"/>
      <c r="GP48" s="6"/>
      <c r="GQ48" s="6"/>
      <c r="GR48" s="6"/>
      <c r="GS48" s="6"/>
      <c r="GT48" s="6"/>
      <c r="GU48" s="6"/>
      <c r="GV48" s="6"/>
      <c r="GW48" s="71"/>
      <c r="GX48" s="6"/>
      <c r="HE48"/>
      <c r="HL48" s="96"/>
      <c r="HT48"/>
      <c r="IA48" s="96"/>
      <c r="II48"/>
      <c r="IP48" s="96"/>
      <c r="IX48"/>
      <c r="JE48" s="96"/>
      <c r="JM48"/>
      <c r="JT48" s="96"/>
      <c r="KB48"/>
      <c r="KK48" s="6"/>
    </row>
    <row r="49" spans="1:297" ht="15" thickBot="1" x14ac:dyDescent="0.35">
      <c r="A49" s="22">
        <v>10.91512</v>
      </c>
      <c r="B49" s="22">
        <v>1.0848800000000001</v>
      </c>
      <c r="C49" s="22">
        <v>132.16797121695251</v>
      </c>
      <c r="D49" s="22">
        <v>19.874400000000001</v>
      </c>
      <c r="E49" s="22">
        <v>27.924400000000002</v>
      </c>
      <c r="H49" s="68">
        <v>8</v>
      </c>
      <c r="I49" s="140">
        <f ca="1">EN5</f>
        <v>373.40533337406629</v>
      </c>
      <c r="J49" s="69">
        <f t="shared" ref="J49" ca="1" si="8">EO5</f>
        <v>-1.1530933267633938</v>
      </c>
      <c r="K49" s="138">
        <f t="shared" ca="1" si="1"/>
        <v>-1.1539730008129041</v>
      </c>
      <c r="L49" s="77"/>
      <c r="M49" s="108"/>
      <c r="N49" s="78"/>
      <c r="O49" s="106"/>
      <c r="P49" s="107">
        <f t="shared" ca="1" si="2"/>
        <v>-8.7967404951028172E-4</v>
      </c>
      <c r="Q49" s="165"/>
      <c r="R49" s="115"/>
      <c r="T49" s="63"/>
      <c r="U49" s="68">
        <v>8</v>
      </c>
      <c r="V49" s="69">
        <f ca="1">EP5</f>
        <v>386.45183582551891</v>
      </c>
      <c r="W49" s="69">
        <f ca="1">EQ5</f>
        <v>-3.9118971951528381</v>
      </c>
      <c r="X49" s="112">
        <f t="shared" ca="1" si="0"/>
        <v>-3.9148635426509064</v>
      </c>
      <c r="Y49" s="77"/>
      <c r="Z49" s="105"/>
      <c r="AA49" s="78"/>
      <c r="AB49" s="106"/>
      <c r="AC49" s="107">
        <f t="shared" ca="1" si="3"/>
        <v>-2.9663474980683446E-3</v>
      </c>
      <c r="AE49" s="194">
        <f>MATCH(AE48,$C:$C,0)</f>
        <v>136</v>
      </c>
      <c r="AF49" s="195" t="s">
        <v>66</v>
      </c>
      <c r="AH49" s="194">
        <f>MATCH(AH48,$C:$C,0)</f>
        <v>136</v>
      </c>
      <c r="AI49" s="195" t="s">
        <v>66</v>
      </c>
      <c r="AM49" s="6"/>
      <c r="AT49" s="71"/>
      <c r="BK49" s="6"/>
      <c r="BR49" s="71"/>
      <c r="BZ49" s="6"/>
      <c r="CG49" s="71"/>
      <c r="CO49" s="6"/>
      <c r="CV49" s="71"/>
      <c r="DD49" s="6"/>
      <c r="DK49" s="71"/>
      <c r="DS49" s="6"/>
      <c r="DZ49" s="71"/>
      <c r="EH49" s="6"/>
      <c r="EO49" s="71"/>
      <c r="EW49" s="6"/>
      <c r="FD49" s="71"/>
      <c r="FL49" s="6"/>
      <c r="FS49" s="71"/>
      <c r="GA49" s="6"/>
      <c r="GH49" s="71"/>
      <c r="GP49" s="6"/>
      <c r="GQ49" s="6"/>
      <c r="GR49" s="6"/>
      <c r="GS49" s="6"/>
      <c r="GT49" s="6"/>
      <c r="GU49" s="6"/>
      <c r="GV49" s="6"/>
      <c r="GW49" s="71"/>
      <c r="GX49" s="6"/>
      <c r="HE49"/>
      <c r="HL49" s="96"/>
      <c r="HT49"/>
      <c r="IA49" s="96"/>
      <c r="II49"/>
      <c r="IP49" s="96"/>
      <c r="IX49"/>
      <c r="JE49" s="96"/>
      <c r="JM49"/>
      <c r="JT49" s="96"/>
      <c r="KB49"/>
      <c r="KK49" s="6"/>
    </row>
    <row r="50" spans="1:297" x14ac:dyDescent="0.3">
      <c r="A50" s="22">
        <v>10.8954</v>
      </c>
      <c r="B50" s="22">
        <v>1.1045999999999996</v>
      </c>
      <c r="C50" s="22">
        <v>134.83325687962468</v>
      </c>
      <c r="D50" s="22">
        <v>19.699000000000002</v>
      </c>
      <c r="E50" s="22">
        <v>27.749000000000002</v>
      </c>
      <c r="H50" s="68">
        <v>9</v>
      </c>
      <c r="I50" s="140">
        <f ca="1">FC5</f>
        <v>379.21973694906342</v>
      </c>
      <c r="J50" s="69">
        <f t="shared" ref="J50" ca="1" si="9">FD5</f>
        <v>-1.1434665920382554</v>
      </c>
      <c r="K50" s="138">
        <f t="shared" ca="1" si="1"/>
        <v>-1.1443954571001331</v>
      </c>
      <c r="L50" s="77"/>
      <c r="M50" s="108"/>
      <c r="N50" s="78"/>
      <c r="O50" s="106"/>
      <c r="P50" s="107">
        <f t="shared" ca="1" si="2"/>
        <v>-9.2886506187772611E-4</v>
      </c>
      <c r="Q50" s="165"/>
      <c r="R50" s="115"/>
      <c r="T50" s="63"/>
      <c r="U50" s="68">
        <v>9</v>
      </c>
      <c r="V50" s="69">
        <f ca="1">FE5</f>
        <v>392.27108854051033</v>
      </c>
      <c r="W50" s="69">
        <f ca="1">FF5</f>
        <v>-3.8792382631460081</v>
      </c>
      <c r="X50" s="112">
        <f t="shared" ca="1" si="0"/>
        <v>-3.8823780299096837</v>
      </c>
      <c r="Y50" s="77"/>
      <c r="Z50" s="105"/>
      <c r="AA50" s="78"/>
      <c r="AB50" s="106"/>
      <c r="AC50" s="107">
        <f t="shared" ca="1" si="3"/>
        <v>-3.1397667636756665E-3</v>
      </c>
      <c r="AM50" s="6"/>
      <c r="AQ50" s="71"/>
      <c r="BK50" s="6"/>
      <c r="BO50" s="71"/>
      <c r="BZ50" s="6"/>
      <c r="CD50" s="71"/>
      <c r="CO50" s="6"/>
      <c r="CS50" s="71"/>
      <c r="DD50" s="6"/>
      <c r="DH50" s="71"/>
      <c r="DS50" s="6"/>
      <c r="DW50" s="71"/>
      <c r="EH50" s="6"/>
      <c r="EL50" s="71"/>
      <c r="EW50" s="6"/>
      <c r="FA50" s="71"/>
      <c r="FL50" s="6"/>
      <c r="FP50" s="71"/>
      <c r="GA50" s="6"/>
      <c r="GE50" s="71"/>
      <c r="GP50" s="6"/>
      <c r="GQ50" s="6"/>
      <c r="GR50" s="6"/>
      <c r="GS50" s="6"/>
      <c r="GT50" s="96"/>
      <c r="HE50"/>
      <c r="HI50" s="96"/>
      <c r="HT50"/>
      <c r="HX50" s="96"/>
      <c r="II50"/>
      <c r="IM50" s="96"/>
      <c r="IX50"/>
      <c r="JB50" s="96"/>
      <c r="JM50"/>
      <c r="JQ50" s="96"/>
      <c r="KB50"/>
      <c r="KF50" s="6"/>
    </row>
    <row r="51" spans="1:297" x14ac:dyDescent="0.3">
      <c r="A51" s="22">
        <v>10.8742</v>
      </c>
      <c r="B51" s="22">
        <v>1.1257999999999999</v>
      </c>
      <c r="C51" s="22">
        <v>137.68187543186411</v>
      </c>
      <c r="D51" s="22">
        <v>19.515599999999999</v>
      </c>
      <c r="E51" s="22">
        <v>27.5656</v>
      </c>
      <c r="H51" s="68">
        <v>10</v>
      </c>
      <c r="I51" s="140">
        <f ca="1">FR5</f>
        <v>385.08305736750094</v>
      </c>
      <c r="J51" s="69">
        <f t="shared" ref="J51" ca="1" si="10">FS5</f>
        <v>-1.1338362949000058</v>
      </c>
      <c r="K51" s="138">
        <f t="shared" ca="1" si="1"/>
        <v>-1.1347373370736786</v>
      </c>
      <c r="L51" s="77"/>
      <c r="M51" s="108"/>
      <c r="N51" s="78"/>
      <c r="O51" s="106"/>
      <c r="P51" s="107">
        <f t="shared" ca="1" si="2"/>
        <v>-9.0104217367281692E-4</v>
      </c>
      <c r="Q51" s="165"/>
      <c r="R51" s="115"/>
      <c r="T51" s="63"/>
      <c r="U51" s="68">
        <v>10</v>
      </c>
      <c r="V51" s="69">
        <f ca="1">FT5</f>
        <v>398.13921743810744</v>
      </c>
      <c r="W51" s="69">
        <f ca="1">FU5</f>
        <v>-3.846567245565915</v>
      </c>
      <c r="X51" s="112">
        <f t="shared" ca="1" si="0"/>
        <v>-3.8496196697891598</v>
      </c>
      <c r="Y51" s="77"/>
      <c r="Z51" s="105"/>
      <c r="AA51" s="78"/>
      <c r="AB51" s="106"/>
      <c r="AC51" s="107">
        <f t="shared" ca="1" si="3"/>
        <v>-3.0524242232448096E-3</v>
      </c>
      <c r="AM51" s="6"/>
      <c r="AN51" s="71"/>
      <c r="BK51" s="6"/>
      <c r="BL51" s="71"/>
      <c r="BZ51" s="6"/>
      <c r="CA51" s="71"/>
      <c r="CO51" s="6"/>
      <c r="CP51" s="71"/>
      <c r="DD51" s="6"/>
      <c r="DE51" s="71"/>
      <c r="DS51" s="6"/>
      <c r="DT51" s="71"/>
      <c r="EH51" s="6"/>
      <c r="EI51" s="71"/>
      <c r="EW51" s="6"/>
      <c r="EX51" s="71"/>
      <c r="FL51" s="6"/>
      <c r="FM51" s="71"/>
      <c r="GA51" s="6"/>
      <c r="GB51" s="71"/>
      <c r="GP51" s="6"/>
      <c r="GQ51" s="96"/>
      <c r="HE51"/>
      <c r="HF51" s="96"/>
      <c r="HT51"/>
      <c r="HU51" s="96"/>
      <c r="II51"/>
      <c r="IJ51" s="96"/>
      <c r="IX51"/>
      <c r="IY51" s="96"/>
      <c r="JM51"/>
      <c r="JN51" s="96"/>
      <c r="KB51"/>
      <c r="KC51" s="6"/>
    </row>
    <row r="52" spans="1:297" x14ac:dyDescent="0.3">
      <c r="A52" s="22">
        <v>10.85384</v>
      </c>
      <c r="B52" s="22">
        <v>1.1461600000000001</v>
      </c>
      <c r="C52" s="22">
        <v>140.39665204075808</v>
      </c>
      <c r="D52" s="22">
        <v>19.3447</v>
      </c>
      <c r="E52" s="22">
        <v>27.3947</v>
      </c>
      <c r="H52" s="68">
        <v>11</v>
      </c>
      <c r="I52" s="140">
        <f ca="1">GG5</f>
        <v>390.99614412925757</v>
      </c>
      <c r="J52" s="69">
        <f t="shared" ref="J52" ca="1" si="11">GH5</f>
        <v>-1.1242024653513558</v>
      </c>
      <c r="K52" s="138">
        <f t="shared" ca="1" si="1"/>
        <v>-1.1249972414288456</v>
      </c>
      <c r="L52" s="77"/>
      <c r="M52" s="108"/>
      <c r="N52" s="78"/>
      <c r="O52" s="106"/>
      <c r="P52" s="107">
        <f t="shared" ca="1" si="2"/>
        <v>-7.947760774897894E-4</v>
      </c>
      <c r="Q52" s="165"/>
      <c r="R52" s="115"/>
      <c r="T52" s="63"/>
      <c r="U52" s="68">
        <v>11</v>
      </c>
      <c r="V52" s="69">
        <f ca="1">GI5</f>
        <v>404.0570720032083</v>
      </c>
      <c r="W52" s="69">
        <f ca="1">GJ5</f>
        <v>-3.8138842441974852</v>
      </c>
      <c r="X52" s="112">
        <f t="shared" ca="1" si="0"/>
        <v>-3.8165837201078494</v>
      </c>
      <c r="Y52" s="77"/>
      <c r="Z52" s="105"/>
      <c r="AA52" s="78"/>
      <c r="AB52" s="106"/>
      <c r="AC52" s="107">
        <f t="shared" ca="1" si="3"/>
        <v>-2.6994759103642352E-3</v>
      </c>
      <c r="AM52" s="6"/>
      <c r="AN52" s="71"/>
      <c r="BK52" s="6"/>
      <c r="BL52" s="71"/>
      <c r="BZ52" s="6"/>
      <c r="CA52" s="71"/>
      <c r="CO52" s="6"/>
      <c r="CP52" s="71"/>
      <c r="DD52" s="6"/>
      <c r="DE52" s="71"/>
      <c r="DS52" s="6"/>
      <c r="DT52" s="71"/>
      <c r="EH52" s="6"/>
      <c r="EI52" s="71"/>
      <c r="EW52" s="6"/>
      <c r="EX52" s="71"/>
      <c r="FL52" s="6"/>
      <c r="FM52" s="71"/>
      <c r="GA52" s="6"/>
      <c r="GB52" s="71"/>
      <c r="GP52" s="6"/>
      <c r="GQ52" s="96"/>
      <c r="HE52"/>
      <c r="HF52" s="96"/>
      <c r="HT52"/>
      <c r="HU52" s="96"/>
      <c r="II52"/>
      <c r="IJ52" s="96"/>
      <c r="IX52"/>
      <c r="IY52" s="96"/>
      <c r="JM52"/>
      <c r="JN52" s="96"/>
      <c r="KB52"/>
      <c r="KC52" s="6"/>
    </row>
    <row r="53" spans="1:297" x14ac:dyDescent="0.3">
      <c r="A53" s="22">
        <v>10.83196</v>
      </c>
      <c r="B53" s="22">
        <v>1.1680399999999995</v>
      </c>
      <c r="C53" s="22">
        <v>143.29862412097856</v>
      </c>
      <c r="D53" s="22">
        <v>19.165900000000001</v>
      </c>
      <c r="E53" s="22">
        <v>27.215900000000001</v>
      </c>
      <c r="H53" s="68">
        <v>12</v>
      </c>
      <c r="I53" s="140">
        <f ca="1">GV5</f>
        <v>396.95986887989199</v>
      </c>
      <c r="J53" s="69">
        <f t="shared" ref="J53" ca="1" si="12">GW5</f>
        <v>-1.1145651334060205</v>
      </c>
      <c r="K53" s="138">
        <f t="shared" ca="1" si="1"/>
        <v>-1.1151737343823531</v>
      </c>
      <c r="L53" s="77"/>
      <c r="M53" s="108"/>
      <c r="N53" s="78"/>
      <c r="O53" s="106"/>
      <c r="P53" s="107">
        <f t="shared" ca="1" si="2"/>
        <v>-6.0860097633264054E-4</v>
      </c>
      <c r="Q53" s="165"/>
      <c r="R53" s="115"/>
      <c r="T53" s="63"/>
      <c r="U53" s="68">
        <v>12</v>
      </c>
      <c r="V53" s="69">
        <f ca="1">GX5</f>
        <v>410.0255238665178</v>
      </c>
      <c r="W53" s="69">
        <f ca="1">GY5</f>
        <v>-3.781189360862979</v>
      </c>
      <c r="X53" s="112">
        <f t="shared" ca="1" si="0"/>
        <v>-3.783265315057073</v>
      </c>
      <c r="Y53" s="77"/>
      <c r="Z53" s="105"/>
      <c r="AA53" s="78"/>
      <c r="AB53" s="106"/>
      <c r="AC53" s="107">
        <f t="shared" ca="1" si="3"/>
        <v>-2.0759541940940096E-3</v>
      </c>
      <c r="AM53" s="6"/>
      <c r="AN53" s="71"/>
      <c r="BK53" s="6"/>
      <c r="BL53" s="71"/>
      <c r="BZ53" s="6"/>
      <c r="CA53" s="71"/>
      <c r="CO53" s="6"/>
      <c r="CP53" s="71"/>
      <c r="DD53" s="6"/>
      <c r="DE53" s="71"/>
      <c r="DS53" s="6"/>
      <c r="DT53" s="71"/>
      <c r="EH53" s="6"/>
      <c r="EI53" s="71"/>
      <c r="EW53" s="6"/>
      <c r="EX53" s="71"/>
      <c r="FL53" s="6"/>
      <c r="FM53" s="71"/>
      <c r="GA53" s="6"/>
      <c r="GB53" s="71"/>
      <c r="GP53" s="6"/>
      <c r="GQ53" s="96"/>
      <c r="HE53"/>
      <c r="HF53" s="96"/>
      <c r="HT53"/>
      <c r="HU53" s="96"/>
      <c r="II53"/>
      <c r="IJ53" s="96"/>
      <c r="IX53"/>
      <c r="IY53" s="96"/>
      <c r="JM53"/>
      <c r="JN53" s="96"/>
      <c r="KB53"/>
      <c r="KC53" s="6"/>
    </row>
    <row r="54" spans="1:297" x14ac:dyDescent="0.3">
      <c r="A54" s="22">
        <v>10.810969999999999</v>
      </c>
      <c r="B54" s="22">
        <v>1.1890300000000007</v>
      </c>
      <c r="C54" s="22">
        <v>146.06090331813925</v>
      </c>
      <c r="D54" s="22">
        <v>18.999300000000002</v>
      </c>
      <c r="E54" s="22">
        <v>27.049300000000002</v>
      </c>
      <c r="H54" s="68">
        <v>13</v>
      </c>
      <c r="I54" s="140">
        <f ca="1">HK5</f>
        <v>402.97512618727905</v>
      </c>
      <c r="J54" s="69">
        <f t="shared" ref="J54" ca="1" si="13">HL5</f>
        <v>-1.1049243290886264</v>
      </c>
      <c r="K54" s="138">
        <f t="shared" ca="1" si="1"/>
        <v>-1.1052653423930521</v>
      </c>
      <c r="L54" s="77"/>
      <c r="M54" s="108"/>
      <c r="N54" s="78"/>
      <c r="O54" s="106"/>
      <c r="P54" s="107">
        <f t="shared" ca="1" si="2"/>
        <v>-3.4101330442570799E-4</v>
      </c>
      <c r="Q54" s="165"/>
      <c r="R54" s="115"/>
      <c r="T54" s="63"/>
      <c r="U54" s="68">
        <v>13</v>
      </c>
      <c r="V54" s="69">
        <f ca="1">HM5</f>
        <v>416.04546758118363</v>
      </c>
      <c r="W54" s="69">
        <f ca="1">HN5</f>
        <v>-3.7484826974216725</v>
      </c>
      <c r="X54" s="112">
        <f t="shared" ca="1" si="0"/>
        <v>-3.7496594608654483</v>
      </c>
      <c r="Y54" s="77"/>
      <c r="Z54" s="105"/>
      <c r="AA54" s="78"/>
      <c r="AB54" s="106"/>
      <c r="AC54" s="107">
        <f t="shared" ca="1" si="3"/>
        <v>-1.176763443775819E-3</v>
      </c>
      <c r="AM54" s="6"/>
      <c r="AN54" s="71"/>
      <c r="BK54" s="6"/>
      <c r="BL54" s="71"/>
      <c r="BZ54" s="6"/>
      <c r="CA54" s="71"/>
      <c r="CO54" s="6"/>
      <c r="CP54" s="71"/>
      <c r="DD54" s="6"/>
      <c r="DE54" s="71"/>
      <c r="DS54" s="6"/>
      <c r="DT54" s="71"/>
      <c r="EH54" s="6"/>
      <c r="EI54" s="71"/>
      <c r="EW54" s="6"/>
      <c r="EX54" s="71"/>
      <c r="FL54" s="6"/>
      <c r="FM54" s="71"/>
      <c r="GA54" s="6"/>
      <c r="GB54" s="71"/>
      <c r="GP54" s="6"/>
      <c r="GQ54" s="96"/>
      <c r="HE54"/>
      <c r="HF54" s="96"/>
      <c r="HT54"/>
      <c r="HU54" s="96"/>
      <c r="II54"/>
      <c r="IJ54" s="96"/>
      <c r="IX54"/>
      <c r="IY54" s="96"/>
      <c r="JM54"/>
      <c r="JN54" s="96"/>
      <c r="KB54"/>
      <c r="KC54" s="6"/>
    </row>
    <row r="55" spans="1:297" x14ac:dyDescent="0.3">
      <c r="A55" s="22">
        <v>10.788399999999999</v>
      </c>
      <c r="B55" s="22">
        <v>1.2116000000000007</v>
      </c>
      <c r="C55" s="22">
        <v>149.01483906984447</v>
      </c>
      <c r="D55" s="22">
        <v>18.8249</v>
      </c>
      <c r="E55" s="22">
        <v>26.8749</v>
      </c>
      <c r="H55" s="68">
        <v>14</v>
      </c>
      <c r="I55" s="140">
        <f ca="1">HZ5</f>
        <v>409.04283435259185</v>
      </c>
      <c r="J55" s="69">
        <f t="shared" ref="J55" ca="1" si="14">IA5</f>
        <v>-1.0952800824346189</v>
      </c>
      <c r="K55" s="138">
        <f t="shared" ca="1" si="1"/>
        <v>-1.0952705528260671</v>
      </c>
      <c r="L55" s="77"/>
      <c r="M55" s="108"/>
      <c r="N55" s="78"/>
      <c r="O55" s="106"/>
      <c r="P55" s="107">
        <f t="shared" ca="1" si="2"/>
        <v>9.5296085518281615E-6</v>
      </c>
      <c r="Q55" s="165"/>
      <c r="R55" s="115"/>
      <c r="T55" s="63"/>
      <c r="U55" s="68">
        <v>14</v>
      </c>
      <c r="V55" s="69">
        <f ca="1">IB5</f>
        <v>422.11782143377877</v>
      </c>
      <c r="W55" s="69">
        <f ca="1">IC5</f>
        <v>-3.715764355769545</v>
      </c>
      <c r="X55" s="112">
        <f t="shared" ca="1" si="0"/>
        <v>-3.715761031271644</v>
      </c>
      <c r="Y55" s="77"/>
      <c r="Z55" s="105"/>
      <c r="AA55" s="78"/>
      <c r="AB55" s="106"/>
      <c r="AC55" s="107">
        <f t="shared" ca="1" si="3"/>
        <v>3.3244979009694475E-6</v>
      </c>
      <c r="AM55" s="6"/>
      <c r="AN55" s="71"/>
      <c r="BK55" s="6"/>
      <c r="BL55" s="71"/>
      <c r="BZ55" s="6"/>
      <c r="CA55" s="71"/>
      <c r="CO55" s="6"/>
      <c r="CP55" s="71"/>
      <c r="DD55" s="6"/>
      <c r="DE55" s="71"/>
      <c r="DS55" s="6"/>
      <c r="DT55" s="71"/>
      <c r="EH55" s="6"/>
      <c r="EI55" s="71"/>
      <c r="EW55" s="6"/>
      <c r="EX55" s="71"/>
      <c r="FL55" s="6"/>
      <c r="FM55" s="71"/>
      <c r="GA55" s="6"/>
      <c r="GB55" s="71"/>
      <c r="GP55" s="6"/>
      <c r="GQ55" s="96"/>
      <c r="HE55"/>
      <c r="HF55" s="96"/>
      <c r="HT55"/>
      <c r="HU55" s="96"/>
      <c r="II55"/>
      <c r="IJ55" s="96"/>
      <c r="IX55"/>
      <c r="IY55" s="96"/>
      <c r="JM55"/>
      <c r="JN55" s="96"/>
      <c r="KB55"/>
      <c r="KC55" s="6"/>
    </row>
    <row r="56" spans="1:297" x14ac:dyDescent="0.3">
      <c r="A56" s="22">
        <v>10.76674</v>
      </c>
      <c r="B56" s="22">
        <v>1.2332599999999996</v>
      </c>
      <c r="C56" s="22">
        <v>151.82809754987579</v>
      </c>
      <c r="D56" s="22">
        <v>18.662600000000001</v>
      </c>
      <c r="E56" s="22">
        <v>26.712600000000002</v>
      </c>
      <c r="H56" s="68">
        <v>15</v>
      </c>
      <c r="I56" s="140">
        <f ca="1">IO5</f>
        <v>415.16393625746781</v>
      </c>
      <c r="J56" s="69">
        <f t="shared" ref="J56" ca="1" si="15">IP5</f>
        <v>-1.0856324234901669</v>
      </c>
      <c r="K56" s="138">
        <f t="shared" ca="1" si="1"/>
        <v>-1.0851878125573364</v>
      </c>
      <c r="L56" s="77"/>
      <c r="M56" s="108"/>
      <c r="N56" s="78"/>
      <c r="O56" s="106"/>
      <c r="P56" s="107">
        <f t="shared" ca="1" si="2"/>
        <v>4.4461093283043596E-4</v>
      </c>
      <c r="Q56" s="165"/>
      <c r="R56" s="115"/>
      <c r="T56" s="63"/>
      <c r="U56" s="68">
        <v>15</v>
      </c>
      <c r="V56" s="69">
        <f ca="1">IQ5</f>
        <v>428.24352829146704</v>
      </c>
      <c r="W56" s="69">
        <f ca="1">IR5</f>
        <v>-3.6830344378389568</v>
      </c>
      <c r="X56" s="112">
        <f t="shared" ca="1" si="0"/>
        <v>-3.6815647627951482</v>
      </c>
      <c r="Y56" s="77"/>
      <c r="Z56" s="105"/>
      <c r="AA56" s="78"/>
      <c r="AB56" s="106"/>
      <c r="AC56" s="107">
        <f t="shared" ca="1" si="3"/>
        <v>1.4696750438085715E-3</v>
      </c>
      <c r="AM56" s="6"/>
      <c r="AN56" s="71"/>
      <c r="BK56" s="6"/>
      <c r="BL56" s="71"/>
      <c r="BZ56" s="6"/>
      <c r="CA56" s="71"/>
      <c r="CO56" s="6"/>
      <c r="CP56" s="71"/>
      <c r="DD56" s="6"/>
      <c r="DE56" s="71"/>
      <c r="DS56" s="6"/>
      <c r="DT56" s="71"/>
      <c r="EH56" s="6"/>
      <c r="EI56" s="71"/>
      <c r="EW56" s="6"/>
      <c r="EX56" s="71"/>
      <c r="FL56" s="6"/>
      <c r="FM56" s="71"/>
      <c r="GA56" s="6"/>
      <c r="GB56" s="71"/>
      <c r="GP56" s="6"/>
      <c r="GQ56" s="96"/>
      <c r="HE56"/>
      <c r="HF56" s="96"/>
      <c r="HT56"/>
      <c r="HU56" s="96"/>
      <c r="II56"/>
      <c r="IJ56" s="96"/>
      <c r="IX56"/>
      <c r="IY56" s="96"/>
      <c r="JM56"/>
      <c r="JN56" s="96"/>
      <c r="KB56"/>
      <c r="KC56" s="6"/>
    </row>
    <row r="57" spans="1:297" x14ac:dyDescent="0.3">
      <c r="A57" s="22">
        <v>10.743449999999999</v>
      </c>
      <c r="B57" s="22">
        <v>1.2565500000000007</v>
      </c>
      <c r="C57" s="22">
        <v>154.83524612177627</v>
      </c>
      <c r="D57" s="22">
        <v>18.492899999999999</v>
      </c>
      <c r="E57" s="22">
        <v>26.542899999999999</v>
      </c>
      <c r="H57" s="68">
        <v>16</v>
      </c>
      <c r="I57" s="140">
        <f ca="1">JD5</f>
        <v>421.33940024931314</v>
      </c>
      <c r="J57" s="69">
        <f t="shared" ref="J57" ca="1" si="16">JE5</f>
        <v>-1.0759813823120712</v>
      </c>
      <c r="K57" s="138">
        <f t="shared" ca="1" si="1"/>
        <v>-1.0750155265153287</v>
      </c>
      <c r="L57" s="77"/>
      <c r="M57" s="108"/>
      <c r="N57" s="78"/>
      <c r="O57" s="106"/>
      <c r="P57" s="107">
        <f t="shared" ca="1" si="2"/>
        <v>9.6585579674246524E-4</v>
      </c>
      <c r="Q57" s="165"/>
      <c r="R57" s="115"/>
      <c r="S57" s="116"/>
      <c r="T57" s="63"/>
      <c r="U57" s="68">
        <v>16</v>
      </c>
      <c r="V57" s="69">
        <f ca="1">JF5</f>
        <v>434.4235564873083</v>
      </c>
      <c r="W57" s="69">
        <f ca="1">JG5</f>
        <v>-3.6502930455983362</v>
      </c>
      <c r="X57" s="112">
        <f t="shared" ca="1" si="0"/>
        <v>-3.6470652497941201</v>
      </c>
      <c r="Y57" s="77"/>
      <c r="Z57" s="105"/>
      <c r="AA57" s="78"/>
      <c r="AB57" s="106"/>
      <c r="AC57" s="107">
        <f t="shared" ca="1" si="3"/>
        <v>3.2277958042161714E-3</v>
      </c>
      <c r="AM57" s="6"/>
      <c r="AN57" s="71"/>
      <c r="BK57" s="6"/>
      <c r="BL57" s="71"/>
      <c r="BZ57" s="6"/>
      <c r="CA57" s="71"/>
      <c r="CO57" s="6"/>
      <c r="CP57" s="71"/>
      <c r="DD57" s="6"/>
      <c r="DE57" s="71"/>
      <c r="DS57" s="6"/>
      <c r="DT57" s="71"/>
      <c r="EH57" s="6"/>
      <c r="EI57" s="71"/>
      <c r="EW57" s="6"/>
      <c r="EX57" s="71"/>
      <c r="FL57" s="6"/>
      <c r="FM57" s="71"/>
      <c r="GA57" s="6"/>
      <c r="GB57" s="71"/>
      <c r="GP57" s="6"/>
      <c r="GQ57" s="96"/>
      <c r="HE57"/>
      <c r="HF57" s="96"/>
      <c r="HT57"/>
      <c r="HU57" s="96"/>
      <c r="II57"/>
      <c r="IJ57" s="96"/>
      <c r="IX57"/>
      <c r="IY57" s="96"/>
      <c r="JM57"/>
      <c r="JN57" s="96"/>
      <c r="KB57"/>
      <c r="KC57" s="6"/>
    </row>
    <row r="58" spans="1:297" ht="15" thickBot="1" x14ac:dyDescent="0.35">
      <c r="A58" s="22">
        <v>10.721120000000001</v>
      </c>
      <c r="B58" s="22">
        <v>1.2788799999999991</v>
      </c>
      <c r="C58" s="22">
        <v>157.69902609559745</v>
      </c>
      <c r="D58" s="22">
        <v>18.334900000000001</v>
      </c>
      <c r="E58" s="22">
        <v>26.384900000000002</v>
      </c>
      <c r="H58" s="68">
        <v>17</v>
      </c>
      <c r="I58" s="69">
        <f ca="1">JS5</f>
        <v>427.57022106682564</v>
      </c>
      <c r="J58" s="69">
        <f ca="1">JT5</f>
        <v>-1.0663269889676676</v>
      </c>
      <c r="K58" s="138">
        <f t="shared" ca="1" si="1"/>
        <v>-1.064752056156514</v>
      </c>
      <c r="L58" s="77"/>
      <c r="M58" s="108"/>
      <c r="N58" s="78"/>
      <c r="O58" s="106"/>
      <c r="P58" s="107">
        <f t="shared" ca="1" si="2"/>
        <v>1.5749328111536176E-3</v>
      </c>
      <c r="Q58" s="165"/>
      <c r="R58" s="244" t="s">
        <v>358</v>
      </c>
      <c r="S58" s="244"/>
      <c r="T58" s="63"/>
      <c r="U58" s="68">
        <v>17</v>
      </c>
      <c r="V58" s="69">
        <f ca="1">JU5</f>
        <v>440.65890074578078</v>
      </c>
      <c r="W58" s="69">
        <f ca="1">JV5</f>
        <v>-3.6175402810518547</v>
      </c>
      <c r="X58" s="112">
        <f t="shared" ca="1" si="0"/>
        <v>-3.6122569392987378</v>
      </c>
      <c r="Y58" s="77"/>
      <c r="Z58" s="105"/>
      <c r="AA58" s="78"/>
      <c r="AB58" s="106"/>
      <c r="AC58" s="107">
        <f t="shared" ca="1" si="3"/>
        <v>5.2833417531168436E-3</v>
      </c>
      <c r="AM58" s="6"/>
      <c r="AN58" s="71"/>
      <c r="BK58" s="6"/>
      <c r="BL58" s="71"/>
      <c r="BZ58" s="6"/>
      <c r="CA58" s="71"/>
      <c r="CO58" s="6"/>
      <c r="CP58" s="71"/>
      <c r="DD58" s="6"/>
      <c r="DE58" s="71"/>
      <c r="DS58" s="6"/>
      <c r="DT58" s="71"/>
      <c r="EH58" s="6"/>
      <c r="EI58" s="71"/>
      <c r="EW58" s="6"/>
      <c r="EX58" s="71"/>
      <c r="FL58" s="6"/>
      <c r="FM58" s="71"/>
      <c r="GA58" s="6"/>
      <c r="GB58" s="71"/>
      <c r="GP58" s="6"/>
      <c r="GQ58" s="96"/>
      <c r="HE58"/>
      <c r="HF58" s="96"/>
      <c r="HT58"/>
      <c r="HU58" s="96"/>
      <c r="II58"/>
      <c r="IJ58" s="96"/>
      <c r="IX58"/>
      <c r="IY58" s="96"/>
      <c r="JM58"/>
      <c r="JN58" s="96"/>
      <c r="KB58"/>
      <c r="KC58" s="6"/>
    </row>
    <row r="59" spans="1:297" ht="15" thickBot="1" x14ac:dyDescent="0.35">
      <c r="A59" s="22">
        <v>10.697100000000001</v>
      </c>
      <c r="B59" s="22">
        <v>1.3028999999999993</v>
      </c>
      <c r="C59" s="22">
        <v>160.76052926742904</v>
      </c>
      <c r="D59" s="22">
        <v>18.169499999999999</v>
      </c>
      <c r="E59" s="22">
        <v>26.2195</v>
      </c>
      <c r="K59" s="72"/>
      <c r="Q59" s="166"/>
      <c r="R59" s="99" t="s">
        <v>356</v>
      </c>
      <c r="S59" s="99" t="s">
        <v>357</v>
      </c>
      <c r="AM59" s="6"/>
      <c r="AN59" s="71"/>
      <c r="BK59" s="6"/>
      <c r="BL59" s="71"/>
      <c r="BZ59" s="6"/>
      <c r="CA59" s="71"/>
      <c r="CO59" s="6"/>
      <c r="CP59" s="71"/>
      <c r="DD59" s="6"/>
      <c r="DE59" s="71"/>
      <c r="DS59" s="6"/>
      <c r="DT59" s="71"/>
      <c r="EH59" s="6"/>
      <c r="EI59" s="71"/>
      <c r="EW59" s="6"/>
      <c r="EX59" s="71"/>
      <c r="FL59" s="6"/>
      <c r="FM59" s="71"/>
      <c r="GA59" s="6"/>
      <c r="GB59" s="71"/>
      <c r="GP59" s="6"/>
      <c r="GQ59" s="96"/>
      <c r="HE59"/>
      <c r="HF59" s="96"/>
      <c r="HT59"/>
      <c r="HU59" s="96"/>
      <c r="II59"/>
      <c r="IJ59" s="96"/>
      <c r="IX59"/>
      <c r="IY59" s="96"/>
      <c r="JM59"/>
      <c r="JN59" s="96"/>
      <c r="KB59"/>
      <c r="KC59" s="6"/>
    </row>
    <row r="60" spans="1:297" ht="15" thickBot="1" x14ac:dyDescent="0.35">
      <c r="A60" s="22">
        <v>10.67407</v>
      </c>
      <c r="B60" s="22">
        <v>1.3259299999999996</v>
      </c>
      <c r="C60" s="22">
        <v>163.67526840816342</v>
      </c>
      <c r="D60" s="22">
        <v>18.015599999999999</v>
      </c>
      <c r="E60" s="22">
        <v>26.0656</v>
      </c>
      <c r="H60" s="227" t="s">
        <v>240</v>
      </c>
      <c r="I60" s="228"/>
      <c r="J60" s="228"/>
      <c r="K60" s="228"/>
      <c r="L60" s="228"/>
      <c r="M60" s="228"/>
      <c r="N60" s="228"/>
      <c r="O60" s="229"/>
      <c r="P60" s="101" t="s">
        <v>238</v>
      </c>
      <c r="Q60" s="168" t="s">
        <v>368</v>
      </c>
      <c r="R60" s="170">
        <f ca="1">ATAN(R62/8)*1000</f>
        <v>7.4218004155809494E-2</v>
      </c>
      <c r="S60" s="170">
        <f ca="1">ATAN(S62/8)*1000</f>
        <v>0.25423979370234373</v>
      </c>
      <c r="T60" s="154" t="s">
        <v>355</v>
      </c>
      <c r="U60" s="227" t="s">
        <v>240</v>
      </c>
      <c r="V60" s="228"/>
      <c r="W60" s="228"/>
      <c r="X60" s="228"/>
      <c r="Y60" s="228"/>
      <c r="Z60" s="228"/>
      <c r="AA60" s="228"/>
      <c r="AB60" s="229"/>
      <c r="AC60" s="101" t="s">
        <v>238</v>
      </c>
      <c r="AM60" s="6"/>
      <c r="AN60" s="71"/>
      <c r="BK60" s="6"/>
      <c r="BL60" s="71"/>
      <c r="BZ60" s="6"/>
      <c r="CA60" s="71"/>
      <c r="CO60" s="6"/>
      <c r="CP60" s="71"/>
      <c r="DD60" s="6"/>
      <c r="DE60" s="71"/>
      <c r="DS60" s="6"/>
      <c r="DT60" s="71"/>
      <c r="EH60" s="6"/>
      <c r="EI60" s="71"/>
      <c r="EW60" s="6"/>
      <c r="EX60" s="71"/>
      <c r="FL60" s="6"/>
      <c r="FM60" s="71"/>
      <c r="GA60" s="6"/>
      <c r="GB60" s="71"/>
      <c r="GP60" s="6"/>
      <c r="GQ60" s="96"/>
      <c r="HE60"/>
      <c r="HF60" s="96"/>
      <c r="HT60"/>
      <c r="HU60" s="96"/>
      <c r="II60"/>
      <c r="IJ60" s="96"/>
      <c r="IX60"/>
      <c r="IY60" s="96"/>
      <c r="JM60"/>
      <c r="JN60" s="96"/>
      <c r="KB60"/>
      <c r="KC60" s="6"/>
    </row>
    <row r="61" spans="1:297" ht="15" thickBot="1" x14ac:dyDescent="0.35">
      <c r="A61" s="22">
        <v>10.6493</v>
      </c>
      <c r="B61" s="22">
        <v>1.3506999999999998</v>
      </c>
      <c r="C61" s="22">
        <v>166.79162438939485</v>
      </c>
      <c r="D61" s="22">
        <v>17.854399999999998</v>
      </c>
      <c r="E61" s="22">
        <v>25.904399999999999</v>
      </c>
      <c r="H61" s="99" t="s">
        <v>233</v>
      </c>
      <c r="I61" s="99" t="s">
        <v>246</v>
      </c>
      <c r="J61" s="99" t="s">
        <v>245</v>
      </c>
      <c r="K61" s="99" t="s">
        <v>247</v>
      </c>
      <c r="L61" s="99" t="s">
        <v>246</v>
      </c>
      <c r="M61" s="99" t="s">
        <v>245</v>
      </c>
      <c r="N61" s="99" t="s">
        <v>244</v>
      </c>
      <c r="O61" s="100" t="s">
        <v>243</v>
      </c>
      <c r="P61" s="102" t="s">
        <v>242</v>
      </c>
      <c r="Q61" s="169" t="s">
        <v>369</v>
      </c>
      <c r="R61" s="171">
        <f ca="1">ATAN(R62/8)*180/PI()</f>
        <v>4.2523784020122883E-3</v>
      </c>
      <c r="S61" s="171">
        <f ca="1">ATAN(S62/8)*180/PI()</f>
        <v>1.456686716342102E-2</v>
      </c>
      <c r="T61" s="154" t="s">
        <v>355</v>
      </c>
      <c r="U61" s="99" t="s">
        <v>233</v>
      </c>
      <c r="V61" s="99" t="s">
        <v>246</v>
      </c>
      <c r="W61" s="99" t="s">
        <v>245</v>
      </c>
      <c r="X61" s="99" t="s">
        <v>247</v>
      </c>
      <c r="Y61" s="99" t="s">
        <v>246</v>
      </c>
      <c r="Z61" s="99" t="s">
        <v>245</v>
      </c>
      <c r="AA61" s="99" t="s">
        <v>244</v>
      </c>
      <c r="AB61" s="100" t="s">
        <v>243</v>
      </c>
      <c r="AC61" s="102" t="s">
        <v>242</v>
      </c>
      <c r="AM61" s="6"/>
      <c r="AN61" s="71"/>
      <c r="BK61" s="6"/>
      <c r="BL61" s="71"/>
      <c r="BZ61" s="6"/>
      <c r="CA61" s="71"/>
      <c r="CO61" s="6"/>
      <c r="CP61" s="71"/>
      <c r="DD61" s="6"/>
      <c r="DE61" s="71"/>
      <c r="DS61" s="6"/>
      <c r="DT61" s="71"/>
      <c r="EH61" s="6"/>
      <c r="EI61" s="71"/>
      <c r="EW61" s="6"/>
      <c r="EX61" s="71"/>
      <c r="FL61" s="6"/>
      <c r="FM61" s="71"/>
      <c r="GA61" s="6"/>
      <c r="GB61" s="71"/>
      <c r="GP61" s="6"/>
      <c r="GQ61" s="96"/>
      <c r="HE61"/>
      <c r="HF61" s="96"/>
      <c r="HT61"/>
      <c r="HU61" s="96"/>
      <c r="II61"/>
      <c r="IJ61" s="96"/>
      <c r="IX61"/>
      <c r="IY61" s="96"/>
      <c r="JM61"/>
      <c r="JN61" s="96"/>
      <c r="KB61"/>
      <c r="KC61" s="6"/>
    </row>
    <row r="62" spans="1:297" x14ac:dyDescent="0.3">
      <c r="A62" s="22">
        <v>10.62556</v>
      </c>
      <c r="B62" s="22">
        <v>1.3744399999999999</v>
      </c>
      <c r="C62" s="22">
        <v>169.75777901538223</v>
      </c>
      <c r="D62" s="22">
        <v>17.7044</v>
      </c>
      <c r="E62" s="22">
        <v>25.7544</v>
      </c>
      <c r="H62" s="66">
        <v>1</v>
      </c>
      <c r="I62" s="139">
        <f ca="1">I42/2.54</f>
        <v>131.49887505998407</v>
      </c>
      <c r="J62" s="139">
        <f t="shared" ref="J62:P62" ca="1" si="17">J42/2.54</f>
        <v>-0.48046385999953622</v>
      </c>
      <c r="K62" s="137">
        <f ca="1">K42/2.54</f>
        <v>-0.47987011596519957</v>
      </c>
      <c r="L62" s="109"/>
      <c r="M62" s="110"/>
      <c r="N62" s="109"/>
      <c r="O62" s="110"/>
      <c r="P62" s="104">
        <f t="shared" ca="1" si="17"/>
        <v>5.9374403433667977E-4</v>
      </c>
      <c r="Q62" s="165"/>
      <c r="R62" s="131">
        <f ca="1">K62-J62</f>
        <v>5.9374403433665179E-4</v>
      </c>
      <c r="S62" s="63">
        <f ca="1">X62-W62</f>
        <v>2.0339183934414695E-3</v>
      </c>
      <c r="U62" s="66">
        <v>1</v>
      </c>
      <c r="V62" s="67">
        <f ca="1">V42/2.54</f>
        <v>136.62148185253463</v>
      </c>
      <c r="W62" s="67">
        <f t="shared" ref="W62:AC62" ca="1" si="18">W42/2.54</f>
        <v>-1.6299853469300574</v>
      </c>
      <c r="X62" s="111">
        <f t="shared" ca="1" si="18"/>
        <v>-1.6279514285366159</v>
      </c>
      <c r="Y62" s="109"/>
      <c r="Z62" s="110"/>
      <c r="AA62" s="109"/>
      <c r="AB62" s="110"/>
      <c r="AC62" s="104">
        <f t="shared" ca="1" si="18"/>
        <v>2.0339183934414084E-3</v>
      </c>
      <c r="AM62" s="6"/>
      <c r="AN62" s="71"/>
      <c r="BK62" s="6"/>
      <c r="BL62" s="71"/>
      <c r="BZ62" s="6"/>
      <c r="CA62" s="71"/>
      <c r="CO62" s="6"/>
      <c r="CP62" s="71"/>
      <c r="DD62" s="6"/>
      <c r="DE62" s="71"/>
      <c r="DS62" s="6"/>
      <c r="DT62" s="71"/>
      <c r="EH62" s="6"/>
      <c r="EI62" s="71"/>
      <c r="EW62" s="6"/>
      <c r="EX62" s="71"/>
      <c r="FL62" s="6"/>
      <c r="FM62" s="71"/>
      <c r="GA62" s="6"/>
      <c r="GB62" s="71"/>
      <c r="GP62" s="6"/>
      <c r="GQ62" s="96"/>
      <c r="HE62"/>
      <c r="HF62" s="96"/>
      <c r="HT62"/>
      <c r="HU62" s="96"/>
      <c r="II62"/>
      <c r="IJ62" s="96"/>
      <c r="IX62"/>
      <c r="IY62" s="96"/>
      <c r="JM62"/>
      <c r="JN62" s="96"/>
      <c r="KB62"/>
      <c r="KC62" s="6"/>
    </row>
    <row r="63" spans="1:297" x14ac:dyDescent="0.3">
      <c r="A63" s="22">
        <v>10.600059999999999</v>
      </c>
      <c r="B63" s="22">
        <v>1.3999400000000009</v>
      </c>
      <c r="C63" s="22">
        <v>172.92811337934702</v>
      </c>
      <c r="D63" s="22">
        <v>17.547499999999999</v>
      </c>
      <c r="E63" s="22">
        <v>25.5975</v>
      </c>
      <c r="H63" s="68">
        <v>2</v>
      </c>
      <c r="I63" s="140">
        <f t="shared" ref="I63:P63" ca="1" si="19">I43/2.54</f>
        <v>133.661890878555</v>
      </c>
      <c r="J63" s="140">
        <f t="shared" ca="1" si="19"/>
        <v>-0.4766839549989384</v>
      </c>
      <c r="K63" s="138">
        <f t="shared" ca="1" si="19"/>
        <v>-0.47630717467869133</v>
      </c>
      <c r="L63" s="77"/>
      <c r="M63" s="105"/>
      <c r="N63" s="77"/>
      <c r="O63" s="105"/>
      <c r="P63" s="107">
        <f t="shared" ca="1" si="19"/>
        <v>3.7678032024709523E-4</v>
      </c>
      <c r="Q63" s="165"/>
      <c r="R63" s="131">
        <f t="shared" ref="R63:R77" ca="1" si="20">K63-J63</f>
        <v>3.7678032024707209E-4</v>
      </c>
      <c r="S63" s="63">
        <f t="shared" ref="S63:S77" ca="1" si="21">X63-W63</f>
        <v>1.2966434496479717E-3</v>
      </c>
      <c r="U63" s="68">
        <v>2</v>
      </c>
      <c r="V63" s="69">
        <f t="shared" ref="V63:AC63" ca="1" si="22">V43/2.54</f>
        <v>138.78651866943093</v>
      </c>
      <c r="W63" s="69">
        <f t="shared" ca="1" si="22"/>
        <v>-1.6171619271588853</v>
      </c>
      <c r="X63" s="112">
        <f t="shared" ca="1" si="22"/>
        <v>-1.6158652837092373</v>
      </c>
      <c r="Y63" s="77"/>
      <c r="Z63" s="105"/>
      <c r="AA63" s="77"/>
      <c r="AB63" s="105"/>
      <c r="AC63" s="107">
        <f t="shared" ca="1" si="22"/>
        <v>1.2966434496477811E-3</v>
      </c>
      <c r="AM63" s="6"/>
      <c r="AN63" s="71"/>
      <c r="BK63" s="6"/>
      <c r="BL63" s="71"/>
      <c r="BZ63" s="6"/>
      <c r="CA63" s="71"/>
      <c r="CO63" s="6"/>
      <c r="CP63" s="71"/>
      <c r="DD63" s="6"/>
      <c r="DE63" s="71"/>
      <c r="DS63" s="6"/>
      <c r="DT63" s="71"/>
      <c r="EH63" s="6"/>
      <c r="EI63" s="71"/>
      <c r="EW63" s="6"/>
      <c r="EX63" s="71"/>
      <c r="FL63" s="6"/>
      <c r="FM63" s="71"/>
      <c r="GA63" s="6"/>
      <c r="GB63" s="71"/>
      <c r="GP63" s="6"/>
      <c r="GQ63" s="96"/>
      <c r="HE63"/>
      <c r="HF63" s="96"/>
      <c r="HT63"/>
      <c r="HU63" s="96"/>
      <c r="II63"/>
      <c r="IJ63" s="96"/>
      <c r="IX63"/>
      <c r="IY63" s="96"/>
      <c r="JM63"/>
      <c r="JN63" s="96"/>
      <c r="KB63"/>
      <c r="KC63" s="6"/>
    </row>
    <row r="64" spans="1:297" x14ac:dyDescent="0.3">
      <c r="A64" s="22">
        <v>10.575620000000001</v>
      </c>
      <c r="B64" s="22">
        <v>1.4243799999999993</v>
      </c>
      <c r="C64" s="22">
        <v>175.94695809770215</v>
      </c>
      <c r="D64" s="22">
        <v>17.401299999999999</v>
      </c>
      <c r="E64" s="22">
        <v>25.4513</v>
      </c>
      <c r="H64" s="68">
        <v>3</v>
      </c>
      <c r="I64" s="140">
        <f t="shared" ref="I64:P64" ca="1" si="23">I44/2.54</f>
        <v>135.84204513933301</v>
      </c>
      <c r="J64" s="140">
        <f t="shared" ca="1" si="23"/>
        <v>-0.47290256491326399</v>
      </c>
      <c r="K64" s="138">
        <f t="shared" ca="1" si="23"/>
        <v>-0.47271600277879511</v>
      </c>
      <c r="L64" s="77"/>
      <c r="M64" s="105"/>
      <c r="N64" s="77"/>
      <c r="O64" s="105"/>
      <c r="P64" s="107">
        <f t="shared" ca="1" si="23"/>
        <v>1.8656213446890181E-4</v>
      </c>
      <c r="Q64" s="165"/>
      <c r="R64" s="131">
        <f t="shared" ca="1" si="20"/>
        <v>1.865621344688817E-4</v>
      </c>
      <c r="S64" s="63">
        <f t="shared" ca="1" si="21"/>
        <v>6.4991517484958017E-4</v>
      </c>
      <c r="U64" s="68">
        <v>3</v>
      </c>
      <c r="V64" s="69">
        <f t="shared" ref="V64:AC64" ca="1" si="24">V44/2.54</f>
        <v>140.96867796301211</v>
      </c>
      <c r="W64" s="69">
        <f t="shared" ca="1" si="24"/>
        <v>-1.6043334692004136</v>
      </c>
      <c r="X64" s="112">
        <f t="shared" ca="1" si="24"/>
        <v>-1.6036835540255641</v>
      </c>
      <c r="Y64" s="77"/>
      <c r="Z64" s="105"/>
      <c r="AA64" s="77"/>
      <c r="AB64" s="105"/>
      <c r="AC64" s="107">
        <f t="shared" ca="1" si="24"/>
        <v>6.4991517484971125E-4</v>
      </c>
      <c r="AM64" s="6"/>
      <c r="AN64" s="71"/>
      <c r="BK64" s="6"/>
      <c r="BL64" s="71"/>
      <c r="BZ64" s="6"/>
      <c r="CA64" s="71"/>
      <c r="CO64" s="6"/>
      <c r="CP64" s="71"/>
      <c r="DD64" s="6"/>
      <c r="DE64" s="71"/>
      <c r="DS64" s="6"/>
      <c r="DT64" s="71"/>
      <c r="EH64" s="6"/>
      <c r="EI64" s="71"/>
      <c r="EW64" s="6"/>
      <c r="EX64" s="71"/>
      <c r="FL64" s="6"/>
      <c r="FM64" s="71"/>
      <c r="GA64" s="6"/>
      <c r="GB64" s="71"/>
      <c r="GP64" s="6"/>
      <c r="GQ64" s="96"/>
      <c r="HE64"/>
      <c r="HF64" s="96"/>
      <c r="HT64"/>
      <c r="HU64" s="96"/>
      <c r="II64"/>
      <c r="IJ64" s="96"/>
      <c r="IX64"/>
      <c r="IY64" s="96"/>
      <c r="JM64"/>
      <c r="JN64" s="96"/>
      <c r="KB64"/>
      <c r="KC64" s="6"/>
    </row>
    <row r="65" spans="1:289" x14ac:dyDescent="0.3">
      <c r="A65" s="22">
        <v>10.54936</v>
      </c>
      <c r="B65" s="22">
        <v>1.4506399999999999</v>
      </c>
      <c r="C65" s="22">
        <v>179.17319494231162</v>
      </c>
      <c r="D65" s="22">
        <v>17.2483</v>
      </c>
      <c r="E65" s="22">
        <v>25.298300000000001</v>
      </c>
      <c r="H65" s="68">
        <v>4</v>
      </c>
      <c r="I65" s="140">
        <f t="shared" ref="I65:P65" ca="1" si="25">I45/2.54</f>
        <v>138.03961881882603</v>
      </c>
      <c r="J65" s="140">
        <f t="shared" ca="1" si="25"/>
        <v>-0.46911970152324528</v>
      </c>
      <c r="K65" s="138">
        <f t="shared" ca="1" si="25"/>
        <v>-0.46909613743819745</v>
      </c>
      <c r="L65" s="77"/>
      <c r="M65" s="105"/>
      <c r="N65" s="77"/>
      <c r="O65" s="105"/>
      <c r="P65" s="107">
        <f t="shared" ca="1" si="25"/>
        <v>2.3564085047789435E-5</v>
      </c>
      <c r="Q65" s="165"/>
      <c r="R65" s="131">
        <f t="shared" ca="1" si="20"/>
        <v>2.3564085047833583E-5</v>
      </c>
      <c r="S65" s="63">
        <f t="shared" ca="1" si="21"/>
        <v>9.5342029474032586E-5</v>
      </c>
      <c r="U65" s="68">
        <v>4</v>
      </c>
      <c r="V65" s="69">
        <f t="shared" ref="V65:AC65" ca="1" si="26">V45/2.54</f>
        <v>143.16824070353951</v>
      </c>
      <c r="W65" s="69">
        <f t="shared" ca="1" si="26"/>
        <v>-1.5915000130210635</v>
      </c>
      <c r="X65" s="112">
        <f t="shared" ca="1" si="26"/>
        <v>-1.5914046709915894</v>
      </c>
      <c r="Y65" s="77"/>
      <c r="Z65" s="105"/>
      <c r="AA65" s="77"/>
      <c r="AB65" s="105"/>
      <c r="AC65" s="107">
        <f t="shared" ca="1" si="26"/>
        <v>9.5342029474165455E-5</v>
      </c>
      <c r="AM65" s="6"/>
      <c r="AN65" s="71"/>
      <c r="BK65" s="6"/>
      <c r="BL65" s="71"/>
      <c r="BZ65" s="6"/>
      <c r="CA65" s="71"/>
      <c r="CO65" s="6"/>
      <c r="CP65" s="71"/>
      <c r="DD65" s="6"/>
      <c r="DE65" s="71"/>
      <c r="DS65" s="6"/>
      <c r="DT65" s="71"/>
      <c r="EH65" s="6"/>
      <c r="EI65" s="71"/>
      <c r="EW65" s="6"/>
      <c r="EX65" s="71"/>
      <c r="FL65" s="6"/>
      <c r="FM65" s="71"/>
      <c r="GA65" s="6"/>
      <c r="GB65" s="71"/>
      <c r="GP65" s="6"/>
      <c r="GQ65" s="96"/>
      <c r="HE65"/>
      <c r="HF65" s="96"/>
      <c r="HT65"/>
      <c r="HU65" s="96"/>
      <c r="II65"/>
      <c r="IJ65" s="96"/>
      <c r="IX65"/>
      <c r="IY65" s="96"/>
      <c r="JM65"/>
      <c r="JN65" s="96"/>
      <c r="KB65"/>
      <c r="KC65" s="6"/>
    </row>
    <row r="66" spans="1:289" x14ac:dyDescent="0.3">
      <c r="A66" s="22">
        <v>10.524190000000001</v>
      </c>
      <c r="B66" s="22">
        <v>1.4758099999999992</v>
      </c>
      <c r="C66" s="22">
        <v>182.24444098904632</v>
      </c>
      <c r="D66" s="22">
        <v>17.105799999999999</v>
      </c>
      <c r="E66" s="22">
        <v>25.155799999999999</v>
      </c>
      <c r="H66" s="68">
        <v>5</v>
      </c>
      <c r="I66" s="140">
        <f t="shared" ref="I66:P66" ca="1" si="27">I46/2.54</f>
        <v>140.25489979803677</v>
      </c>
      <c r="J66" s="140">
        <f t="shared" ca="1" si="27"/>
        <v>-0.46533537661420454</v>
      </c>
      <c r="K66" s="138">
        <f t="shared" ca="1" si="27"/>
        <v>-0.46544710445643173</v>
      </c>
      <c r="L66" s="77"/>
      <c r="M66" s="105"/>
      <c r="N66" s="77"/>
      <c r="O66" s="105"/>
      <c r="P66" s="107">
        <f t="shared" ca="1" si="27"/>
        <v>-1.1172784222718498E-4</v>
      </c>
      <c r="Q66" s="165"/>
      <c r="R66" s="131">
        <f t="shared" ca="1" si="20"/>
        <v>-1.1172784222718279E-4</v>
      </c>
      <c r="S66" s="63">
        <f t="shared" ca="1" si="21"/>
        <v>-3.6542896641122979E-4</v>
      </c>
      <c r="U66" s="68">
        <v>5</v>
      </c>
      <c r="V66" s="69">
        <f t="shared" ref="V66:AC66" ca="1" si="28">V46/2.54</f>
        <v>145.385494765819</v>
      </c>
      <c r="W66" s="69">
        <f t="shared" ca="1" si="28"/>
        <v>-1.5786615986028274</v>
      </c>
      <c r="X66" s="112">
        <f t="shared" ca="1" si="28"/>
        <v>-1.5790270275692386</v>
      </c>
      <c r="Y66" s="77"/>
      <c r="Z66" s="105"/>
      <c r="AA66" s="77"/>
      <c r="AB66" s="105"/>
      <c r="AC66" s="107">
        <f t="shared" ca="1" si="28"/>
        <v>-3.6542896641136966E-4</v>
      </c>
      <c r="AM66" s="6"/>
      <c r="AN66" s="71"/>
      <c r="BK66" s="6"/>
      <c r="BL66" s="71"/>
      <c r="BZ66" s="6"/>
      <c r="CA66" s="71"/>
      <c r="CO66" s="6"/>
      <c r="CP66" s="71"/>
      <c r="DD66" s="6"/>
      <c r="DE66" s="71"/>
      <c r="DS66" s="6"/>
      <c r="DT66" s="71"/>
      <c r="EH66" s="6"/>
      <c r="EI66" s="71"/>
      <c r="EW66" s="6"/>
      <c r="EX66" s="71"/>
      <c r="FL66" s="6"/>
      <c r="FM66" s="71"/>
      <c r="GA66" s="6"/>
      <c r="GB66" s="71"/>
      <c r="GP66" s="6"/>
      <c r="GQ66" s="96"/>
      <c r="HE66"/>
      <c r="HF66" s="96"/>
      <c r="HT66"/>
      <c r="HU66" s="96"/>
      <c r="II66"/>
      <c r="IJ66" s="96"/>
      <c r="IX66"/>
      <c r="IY66" s="96"/>
      <c r="JM66"/>
      <c r="JN66" s="96"/>
      <c r="KB66"/>
      <c r="KC66" s="6"/>
    </row>
    <row r="67" spans="1:289" x14ac:dyDescent="0.3">
      <c r="A67" s="22">
        <v>10.49714</v>
      </c>
      <c r="B67" s="22">
        <v>1.5028600000000001</v>
      </c>
      <c r="C67" s="22">
        <v>185.52776440024957</v>
      </c>
      <c r="D67" s="22">
        <v>16.956800000000001</v>
      </c>
      <c r="E67" s="22">
        <v>25.006800000000002</v>
      </c>
      <c r="H67" s="68">
        <v>6</v>
      </c>
      <c r="I67" s="140">
        <f t="shared" ref="I67:P67" ca="1" si="29">I47/2.54</f>
        <v>142.48818309060144</v>
      </c>
      <c r="J67" s="140">
        <f t="shared" ca="1" si="29"/>
        <v>-0.46154960197601691</v>
      </c>
      <c r="K67" s="138">
        <f t="shared" ca="1" si="29"/>
        <v>-0.46176841788408629</v>
      </c>
      <c r="L67" s="77"/>
      <c r="M67" s="105"/>
      <c r="N67" s="77"/>
      <c r="O67" s="105"/>
      <c r="P67" s="107">
        <f t="shared" ca="1" si="29"/>
        <v>-2.1881590806940176E-4</v>
      </c>
      <c r="Q67" s="165"/>
      <c r="R67" s="131">
        <f t="shared" ca="1" si="20"/>
        <v>-2.1881590806938078E-4</v>
      </c>
      <c r="S67" s="63">
        <f t="shared" ca="1" si="21"/>
        <v>-7.3071095966126265E-4</v>
      </c>
      <c r="U67" s="68">
        <v>6</v>
      </c>
      <c r="V67" s="69">
        <f t="shared" ref="V67:AC67" ca="1" si="30">V47/2.54</f>
        <v>147.62073515733979</v>
      </c>
      <c r="W67" s="69">
        <f t="shared" ca="1" si="30"/>
        <v>-1.5658182659431441</v>
      </c>
      <c r="X67" s="112">
        <f t="shared" ca="1" si="30"/>
        <v>-1.5665489769028054</v>
      </c>
      <c r="Y67" s="77"/>
      <c r="Z67" s="105"/>
      <c r="AA67" s="77"/>
      <c r="AB67" s="105"/>
      <c r="AC67" s="107">
        <f t="shared" ca="1" si="30"/>
        <v>-7.3071095966136402E-4</v>
      </c>
      <c r="AM67" s="6"/>
      <c r="AN67" s="71"/>
      <c r="BK67" s="6"/>
      <c r="BL67" s="71"/>
      <c r="BZ67" s="6"/>
      <c r="CA67" s="71"/>
      <c r="CO67" s="6"/>
      <c r="CP67" s="71"/>
      <c r="DD67" s="6"/>
      <c r="DE67" s="71"/>
      <c r="DS67" s="6"/>
      <c r="DT67" s="71"/>
      <c r="EH67" s="6"/>
      <c r="EI67" s="71"/>
      <c r="EW67" s="6"/>
      <c r="EX67" s="71"/>
      <c r="FL67" s="6"/>
      <c r="FM67" s="71"/>
      <c r="GA67" s="6"/>
      <c r="GB67" s="71"/>
      <c r="GP67" s="6"/>
      <c r="GQ67" s="96"/>
      <c r="HE67"/>
      <c r="HF67" s="96"/>
      <c r="HT67"/>
      <c r="HU67" s="96"/>
      <c r="II67"/>
      <c r="IJ67" s="96"/>
      <c r="IX67"/>
      <c r="IY67" s="96"/>
      <c r="JM67"/>
      <c r="JN67" s="96"/>
      <c r="KB67"/>
      <c r="KC67" s="6"/>
    </row>
    <row r="68" spans="1:289" x14ac:dyDescent="0.3">
      <c r="A68" s="22">
        <v>10.471209999999999</v>
      </c>
      <c r="B68" s="22">
        <v>1.5287900000000008</v>
      </c>
      <c r="C68" s="22">
        <v>188.65195999414209</v>
      </c>
      <c r="D68" s="22">
        <v>16.818100000000001</v>
      </c>
      <c r="E68" s="22">
        <v>24.868100000000002</v>
      </c>
      <c r="H68" s="68">
        <v>7</v>
      </c>
      <c r="I68" s="140">
        <f t="shared" ref="I68:P68" ca="1" si="31">I48/2.54</f>
        <v>144.73977108042848</v>
      </c>
      <c r="J68" s="140">
        <f t="shared" ca="1" si="31"/>
        <v>-0.45776238940307468</v>
      </c>
      <c r="K68" s="138">
        <f t="shared" ca="1" si="31"/>
        <v>-0.45805957963136329</v>
      </c>
      <c r="L68" s="77"/>
      <c r="M68" s="105"/>
      <c r="N68" s="77"/>
      <c r="O68" s="105"/>
      <c r="P68" s="107">
        <f t="shared" ca="1" si="31"/>
        <v>-2.971902282886108E-4</v>
      </c>
      <c r="Q68" s="165"/>
      <c r="R68" s="131">
        <f t="shared" ca="1" si="20"/>
        <v>-2.9719022828861297E-4</v>
      </c>
      <c r="S68" s="63">
        <f t="shared" ca="1" si="21"/>
        <v>-9.9877593757202732E-4</v>
      </c>
      <c r="U68" s="68">
        <v>7</v>
      </c>
      <c r="V68" s="69">
        <f t="shared" ref="V68:AC68" ca="1" si="32">V48/2.54</f>
        <v>149.87426425591306</v>
      </c>
      <c r="W68" s="69">
        <f t="shared" ca="1" si="32"/>
        <v>-1.5529700550547763</v>
      </c>
      <c r="X68" s="112">
        <f t="shared" ca="1" si="32"/>
        <v>-1.5539688309923483</v>
      </c>
      <c r="Y68" s="77"/>
      <c r="Z68" s="105"/>
      <c r="AA68" s="77"/>
      <c r="AB68" s="105"/>
      <c r="AC68" s="107">
        <f t="shared" ca="1" si="32"/>
        <v>-9.9877593757193646E-4</v>
      </c>
      <c r="AM68" s="6"/>
      <c r="AN68" s="71"/>
      <c r="BK68" s="6"/>
      <c r="BL68" s="71"/>
      <c r="BZ68" s="6"/>
      <c r="CA68" s="71"/>
      <c r="CO68" s="6"/>
      <c r="CP68" s="71"/>
      <c r="DD68" s="6"/>
      <c r="DE68" s="71"/>
      <c r="DS68" s="6"/>
      <c r="DT68" s="71"/>
      <c r="EH68" s="6"/>
      <c r="EI68" s="71"/>
      <c r="EW68" s="6"/>
      <c r="EX68" s="71"/>
      <c r="FL68" s="6"/>
      <c r="FM68" s="71"/>
      <c r="GA68" s="6"/>
      <c r="GB68" s="71"/>
      <c r="GP68" s="6"/>
      <c r="GQ68" s="96"/>
      <c r="HE68"/>
      <c r="HF68" s="96"/>
      <c r="HT68"/>
      <c r="HU68" s="96"/>
      <c r="II68"/>
      <c r="IJ68" s="96"/>
      <c r="IX68"/>
      <c r="IY68" s="96"/>
      <c r="JM68"/>
      <c r="JN68" s="96"/>
      <c r="KB68"/>
      <c r="KC68" s="6"/>
    </row>
    <row r="69" spans="1:289" x14ac:dyDescent="0.3">
      <c r="A69" s="22">
        <v>10.44936</v>
      </c>
      <c r="B69" s="22">
        <v>1.5506399999999996</v>
      </c>
      <c r="C69" s="22">
        <v>191.27867363237127</v>
      </c>
      <c r="D69" s="22">
        <v>16.703600000000002</v>
      </c>
      <c r="E69" s="22">
        <v>24.753600000000002</v>
      </c>
      <c r="H69" s="68">
        <v>8</v>
      </c>
      <c r="I69" s="140">
        <f t="shared" ref="I69:P69" ca="1" si="33">I49/2.54</f>
        <v>147.00997376931744</v>
      </c>
      <c r="J69" s="140">
        <f t="shared" ca="1" si="33"/>
        <v>-0.45397375069424956</v>
      </c>
      <c r="K69" s="138">
        <f t="shared" ca="1" si="33"/>
        <v>-0.45432007906019845</v>
      </c>
      <c r="L69" s="77"/>
      <c r="M69" s="105"/>
      <c r="N69" s="77"/>
      <c r="O69" s="105"/>
      <c r="P69" s="107">
        <f t="shared" ca="1" si="33"/>
        <v>-3.4632836594892982E-4</v>
      </c>
      <c r="Q69" s="165"/>
      <c r="R69" s="131">
        <f t="shared" ca="1" si="20"/>
        <v>-3.4632836594888916E-4</v>
      </c>
      <c r="S69" s="63">
        <f t="shared" ca="1" si="21"/>
        <v>-1.1678533456960238E-3</v>
      </c>
      <c r="U69" s="68">
        <v>8</v>
      </c>
      <c r="V69" s="69">
        <f t="shared" ref="V69:AC69" ca="1" si="34">V49/2.54</f>
        <v>152.14639205729091</v>
      </c>
      <c r="W69" s="69">
        <f t="shared" ca="1" si="34"/>
        <v>-1.5401170059656843</v>
      </c>
      <c r="X69" s="112">
        <f t="shared" ca="1" si="34"/>
        <v>-1.5412848593113804</v>
      </c>
      <c r="Y69" s="77"/>
      <c r="Z69" s="105"/>
      <c r="AA69" s="77"/>
      <c r="AB69" s="105"/>
      <c r="AC69" s="107">
        <f t="shared" ca="1" si="34"/>
        <v>-1.1678533456961986E-3</v>
      </c>
      <c r="AM69" s="6"/>
      <c r="AN69" s="71"/>
      <c r="BK69" s="6"/>
      <c r="BL69" s="71"/>
      <c r="BZ69" s="6"/>
      <c r="CA69" s="71"/>
      <c r="CO69" s="6"/>
      <c r="CP69" s="71"/>
      <c r="DD69" s="6"/>
      <c r="DE69" s="71"/>
      <c r="DS69" s="6"/>
      <c r="DT69" s="71"/>
      <c r="EH69" s="6"/>
      <c r="EI69" s="71"/>
      <c r="EW69" s="6"/>
      <c r="EX69" s="71"/>
      <c r="FL69" s="6"/>
      <c r="FM69" s="71"/>
      <c r="GA69" s="6"/>
      <c r="GB69" s="71"/>
      <c r="GP69" s="6"/>
      <c r="GQ69" s="96"/>
      <c r="HE69"/>
      <c r="HF69" s="96"/>
      <c r="HT69"/>
      <c r="HU69" s="96"/>
      <c r="II69"/>
      <c r="IJ69" s="96"/>
      <c r="IX69"/>
      <c r="IY69" s="96"/>
      <c r="JM69"/>
      <c r="JN69" s="96"/>
      <c r="KB69"/>
      <c r="KC69" s="6"/>
    </row>
    <row r="70" spans="1:289" x14ac:dyDescent="0.3">
      <c r="A70" s="22">
        <v>10.42503</v>
      </c>
      <c r="B70" s="22">
        <v>1.5749700000000004</v>
      </c>
      <c r="C70" s="22">
        <v>194.18340891208237</v>
      </c>
      <c r="D70" s="22">
        <v>16.5793</v>
      </c>
      <c r="E70" s="22">
        <v>24.629300000000001</v>
      </c>
      <c r="H70" s="68">
        <v>9</v>
      </c>
      <c r="I70" s="140">
        <f t="shared" ref="I70:P70" ca="1" si="35">I50/2.54</f>
        <v>149.29910903506433</v>
      </c>
      <c r="J70" s="140">
        <f t="shared" ca="1" si="35"/>
        <v>-0.45018369765285643</v>
      </c>
      <c r="K70" s="138">
        <f t="shared" ca="1" si="35"/>
        <v>-0.45054939255910753</v>
      </c>
      <c r="L70" s="77"/>
      <c r="M70" s="105"/>
      <c r="N70" s="77"/>
      <c r="O70" s="105"/>
      <c r="P70" s="107">
        <f t="shared" ca="1" si="35"/>
        <v>-3.6569490625107328E-4</v>
      </c>
      <c r="Q70" s="165"/>
      <c r="R70" s="131">
        <f t="shared" ca="1" si="20"/>
        <v>-3.6569490625110168E-4</v>
      </c>
      <c r="S70" s="63">
        <f t="shared" ca="1" si="21"/>
        <v>-1.236128647116308E-3</v>
      </c>
      <c r="U70" s="68">
        <v>9</v>
      </c>
      <c r="V70" s="69">
        <f t="shared" ref="V70:AC70" ca="1" si="36">V50/2.54</f>
        <v>154.43743643327178</v>
      </c>
      <c r="W70" s="69">
        <f t="shared" ca="1" si="36"/>
        <v>-1.5272591587189008</v>
      </c>
      <c r="X70" s="112">
        <f t="shared" ca="1" si="36"/>
        <v>-1.5284952873660171</v>
      </c>
      <c r="Y70" s="77"/>
      <c r="Z70" s="105"/>
      <c r="AA70" s="77"/>
      <c r="AB70" s="105"/>
      <c r="AC70" s="107">
        <f t="shared" ca="1" si="36"/>
        <v>-1.236128647116404E-3</v>
      </c>
      <c r="AM70" s="6"/>
      <c r="AN70" s="71"/>
      <c r="BK70" s="6"/>
      <c r="BL70" s="71"/>
      <c r="BZ70" s="6"/>
      <c r="CA70" s="71"/>
      <c r="CO70" s="6"/>
      <c r="CP70" s="71"/>
      <c r="DD70" s="6"/>
      <c r="DE70" s="71"/>
      <c r="DS70" s="6"/>
      <c r="DT70" s="71"/>
      <c r="EH70" s="6"/>
      <c r="EI70" s="71"/>
      <c r="EW70" s="6"/>
      <c r="EX70" s="71"/>
      <c r="FL70" s="6"/>
      <c r="FM70" s="71"/>
      <c r="GA70" s="6"/>
      <c r="GB70" s="71"/>
      <c r="GP70" s="6"/>
      <c r="GQ70" s="96"/>
      <c r="HE70"/>
      <c r="HF70" s="96"/>
      <c r="HT70"/>
      <c r="HU70" s="96"/>
      <c r="II70"/>
      <c r="IJ70" s="96"/>
      <c r="IX70"/>
      <c r="IY70" s="96"/>
      <c r="JM70"/>
      <c r="JN70" s="96"/>
      <c r="KB70"/>
      <c r="KC70" s="6"/>
    </row>
    <row r="71" spans="1:289" x14ac:dyDescent="0.3">
      <c r="A71" s="22">
        <v>10.4055</v>
      </c>
      <c r="B71" s="22">
        <v>1.5945</v>
      </c>
      <c r="C71" s="22">
        <v>196.50385364094427</v>
      </c>
      <c r="D71" s="22">
        <v>16.4818</v>
      </c>
      <c r="E71" s="22">
        <v>24.5318</v>
      </c>
      <c r="H71" s="68">
        <v>10</v>
      </c>
      <c r="I71" s="140">
        <f t="shared" ref="I71:P71" ca="1" si="37">I51/2.54</f>
        <v>151.60750290059093</v>
      </c>
      <c r="J71" s="140">
        <f t="shared" ca="1" si="37"/>
        <v>-0.44639224208661643</v>
      </c>
      <c r="K71" s="138">
        <f t="shared" ca="1" si="37"/>
        <v>-0.44674698309987348</v>
      </c>
      <c r="L71" s="77"/>
      <c r="M71" s="105"/>
      <c r="N71" s="77"/>
      <c r="O71" s="105"/>
      <c r="P71" s="107">
        <f t="shared" ca="1" si="37"/>
        <v>-3.5474101325701452E-4</v>
      </c>
      <c r="Q71" s="165"/>
      <c r="R71" s="131">
        <f t="shared" ca="1" si="20"/>
        <v>-3.5474101325705387E-4</v>
      </c>
      <c r="S71" s="63">
        <f t="shared" ca="1" si="21"/>
        <v>-1.2017418201750729E-3</v>
      </c>
      <c r="U71" s="68">
        <v>10</v>
      </c>
      <c r="V71" s="69">
        <f t="shared" ref="V71:AC71" ca="1" si="38">V51/2.54</f>
        <v>156.7477234008297</v>
      </c>
      <c r="W71" s="69">
        <f t="shared" ca="1" si="38"/>
        <v>-1.5143965533724075</v>
      </c>
      <c r="X71" s="112">
        <f t="shared" ca="1" si="38"/>
        <v>-1.5155982951925826</v>
      </c>
      <c r="Y71" s="77"/>
      <c r="Z71" s="105"/>
      <c r="AA71" s="77"/>
      <c r="AB71" s="105"/>
      <c r="AC71" s="107">
        <f t="shared" ca="1" si="38"/>
        <v>-1.2017418201751219E-3</v>
      </c>
      <c r="AM71" s="6"/>
      <c r="AN71" s="71"/>
      <c r="BK71" s="6"/>
      <c r="BL71" s="71"/>
      <c r="BZ71" s="6"/>
      <c r="CA71" s="71"/>
      <c r="CO71" s="6"/>
      <c r="CP71" s="71"/>
      <c r="DD71" s="6"/>
      <c r="DE71" s="71"/>
      <c r="DS71" s="6"/>
      <c r="DT71" s="71"/>
      <c r="EH71" s="6"/>
      <c r="EI71" s="71"/>
      <c r="EW71" s="6"/>
      <c r="EX71" s="71"/>
      <c r="FL71" s="6"/>
      <c r="FM71" s="71"/>
      <c r="GA71" s="6"/>
      <c r="GB71" s="71"/>
      <c r="GP71" s="6"/>
      <c r="GQ71" s="96"/>
      <c r="HE71"/>
      <c r="HF71" s="96"/>
      <c r="HT71"/>
      <c r="HU71" s="96"/>
      <c r="II71"/>
      <c r="IJ71" s="96"/>
      <c r="IX71"/>
      <c r="IY71" s="96"/>
      <c r="JM71"/>
      <c r="JN71" s="96"/>
      <c r="KB71"/>
      <c r="KC71" s="6"/>
    </row>
    <row r="72" spans="1:289" x14ac:dyDescent="0.3">
      <c r="A72" s="22">
        <v>10.380459999999999</v>
      </c>
      <c r="B72" s="22">
        <v>1.6195400000000006</v>
      </c>
      <c r="C72" s="22">
        <v>199.46479549811045</v>
      </c>
      <c r="D72" s="22">
        <v>16.359500000000001</v>
      </c>
      <c r="E72" s="22">
        <v>24.409500000000001</v>
      </c>
      <c r="H72" s="68">
        <v>11</v>
      </c>
      <c r="I72" s="140">
        <f t="shared" ref="I72:P72" ca="1" si="39">I52/2.54</f>
        <v>153.93548981466833</v>
      </c>
      <c r="J72" s="140">
        <f t="shared" ca="1" si="39"/>
        <v>-0.44259939580762042</v>
      </c>
      <c r="K72" s="138">
        <f t="shared" ca="1" si="39"/>
        <v>-0.44291229977513608</v>
      </c>
      <c r="L72" s="77"/>
      <c r="M72" s="105"/>
      <c r="N72" s="77"/>
      <c r="O72" s="105"/>
      <c r="P72" s="107">
        <f t="shared" ca="1" si="39"/>
        <v>-3.1290396751566509E-4</v>
      </c>
      <c r="Q72" s="165"/>
      <c r="R72" s="131">
        <f t="shared" ca="1" si="20"/>
        <v>-3.1290396751565419E-4</v>
      </c>
      <c r="S72" s="63">
        <f t="shared" ca="1" si="21"/>
        <v>-1.0627857914820016E-3</v>
      </c>
      <c r="U72" s="68">
        <v>11</v>
      </c>
      <c r="V72" s="69">
        <f t="shared" ref="V72:AC72" ca="1" si="40">V52/2.54</f>
        <v>159.07758740283791</v>
      </c>
      <c r="W72" s="69">
        <f t="shared" ca="1" si="40"/>
        <v>-1.50152922999901</v>
      </c>
      <c r="X72" s="112">
        <f t="shared" ca="1" si="40"/>
        <v>-1.502592015790492</v>
      </c>
      <c r="Y72" s="77"/>
      <c r="Z72" s="105"/>
      <c r="AA72" s="77"/>
      <c r="AB72" s="105"/>
      <c r="AC72" s="107">
        <f t="shared" ca="1" si="40"/>
        <v>-1.0627857914819823E-3</v>
      </c>
      <c r="AM72" s="6"/>
      <c r="AN72" s="71"/>
      <c r="BK72" s="6"/>
      <c r="BL72" s="71"/>
      <c r="BZ72" s="6"/>
      <c r="CA72" s="71"/>
      <c r="CO72" s="6"/>
      <c r="CP72" s="71"/>
      <c r="DD72" s="6"/>
      <c r="DE72" s="71"/>
      <c r="DS72" s="6"/>
      <c r="DT72" s="71"/>
      <c r="EH72" s="6"/>
      <c r="EI72" s="71"/>
      <c r="EW72" s="6"/>
      <c r="EX72" s="71"/>
      <c r="FL72" s="6"/>
      <c r="FM72" s="71"/>
      <c r="GA72" s="6"/>
      <c r="GB72" s="71"/>
      <c r="GP72" s="6"/>
      <c r="GQ72" s="96"/>
      <c r="HE72"/>
      <c r="HF72" s="96"/>
      <c r="HT72"/>
      <c r="HU72" s="96"/>
      <c r="II72"/>
      <c r="IJ72" s="96"/>
      <c r="IX72"/>
      <c r="IY72" s="96"/>
      <c r="JM72"/>
      <c r="JN72" s="96"/>
      <c r="KB72"/>
      <c r="KC72" s="6"/>
    </row>
    <row r="73" spans="1:289" x14ac:dyDescent="0.3">
      <c r="A73" s="22">
        <v>10.3606</v>
      </c>
      <c r="B73" s="22">
        <v>1.6394000000000002</v>
      </c>
      <c r="C73" s="22">
        <v>201.80070387604565</v>
      </c>
      <c r="D73" s="22">
        <v>16.264700000000001</v>
      </c>
      <c r="E73" s="22">
        <v>24.314700000000002</v>
      </c>
      <c r="H73" s="68">
        <v>12</v>
      </c>
      <c r="I73" s="140">
        <f t="shared" ref="I73:P73" ca="1" si="41">I53/2.54</f>
        <v>156.28341294483937</v>
      </c>
      <c r="J73" s="140">
        <f t="shared" ca="1" si="41"/>
        <v>-0.43880517063229152</v>
      </c>
      <c r="K73" s="138">
        <f t="shared" ca="1" si="41"/>
        <v>-0.43904477731588704</v>
      </c>
      <c r="L73" s="77"/>
      <c r="M73" s="105"/>
      <c r="N73" s="77"/>
      <c r="O73" s="105"/>
      <c r="P73" s="107">
        <f t="shared" ca="1" si="41"/>
        <v>-2.3960668359552777E-4</v>
      </c>
      <c r="Q73" s="165"/>
      <c r="R73" s="131">
        <f t="shared" ca="1" si="20"/>
        <v>-2.3960668359551685E-4</v>
      </c>
      <c r="S73" s="63">
        <f t="shared" ca="1" si="21"/>
        <v>-8.1730480082442547E-4</v>
      </c>
      <c r="U73" s="68">
        <v>12</v>
      </c>
      <c r="V73" s="69">
        <f t="shared" ref="V73:AC73" ca="1" si="42">V53/2.54</f>
        <v>161.42737160099125</v>
      </c>
      <c r="W73" s="69">
        <f t="shared" ca="1" si="42"/>
        <v>-1.4886572286862121</v>
      </c>
      <c r="X73" s="112">
        <f t="shared" ca="1" si="42"/>
        <v>-1.4894745334870365</v>
      </c>
      <c r="Y73" s="77"/>
      <c r="Z73" s="105"/>
      <c r="AA73" s="77"/>
      <c r="AB73" s="105"/>
      <c r="AC73" s="107">
        <f t="shared" ca="1" si="42"/>
        <v>-8.1730480082441322E-4</v>
      </c>
      <c r="AM73" s="6"/>
      <c r="AN73" s="71"/>
      <c r="BK73" s="6"/>
      <c r="BL73" s="71"/>
      <c r="BZ73" s="6"/>
      <c r="CA73" s="71"/>
      <c r="CO73" s="6"/>
      <c r="CP73" s="71"/>
      <c r="DD73" s="6"/>
      <c r="DE73" s="71"/>
      <c r="DS73" s="6"/>
      <c r="DT73" s="71"/>
      <c r="EH73" s="6"/>
      <c r="EI73" s="71"/>
      <c r="EW73" s="6"/>
      <c r="EX73" s="71"/>
      <c r="FL73" s="6"/>
      <c r="FM73" s="71"/>
      <c r="GA73" s="6"/>
      <c r="GB73" s="71"/>
      <c r="GP73" s="6"/>
      <c r="GQ73" s="96"/>
      <c r="HE73"/>
      <c r="HF73" s="96"/>
      <c r="HT73"/>
      <c r="HU73" s="96"/>
      <c r="II73"/>
      <c r="IJ73" s="96"/>
      <c r="IX73"/>
      <c r="IY73" s="96"/>
      <c r="JM73"/>
      <c r="JN73" s="96"/>
      <c r="KB73"/>
      <c r="KC73" s="6"/>
    </row>
    <row r="74" spans="1:289" x14ac:dyDescent="0.3">
      <c r="A74" s="22">
        <v>10.334820000000001</v>
      </c>
      <c r="B74" s="22">
        <v>1.6651799999999994</v>
      </c>
      <c r="C74" s="22">
        <v>204.81774474484919</v>
      </c>
      <c r="D74" s="22">
        <v>16.144500000000001</v>
      </c>
      <c r="E74" s="22">
        <v>24.194500000000001</v>
      </c>
      <c r="H74" s="68">
        <v>13</v>
      </c>
      <c r="I74" s="140">
        <f t="shared" ref="I74:P74" ca="1" si="43">I54/2.54</f>
        <v>158.65162448318071</v>
      </c>
      <c r="J74" s="140">
        <f t="shared" ca="1" si="43"/>
        <v>-0.43500957838134896</v>
      </c>
      <c r="K74" s="138">
        <f t="shared" ca="1" si="43"/>
        <v>-0.43514383558781577</v>
      </c>
      <c r="L74" s="77"/>
      <c r="M74" s="105"/>
      <c r="N74" s="77"/>
      <c r="O74" s="105"/>
      <c r="P74" s="107">
        <f t="shared" ca="1" si="43"/>
        <v>-1.3425720646681417E-4</v>
      </c>
      <c r="Q74" s="165"/>
      <c r="R74" s="131">
        <f t="shared" ca="1" si="20"/>
        <v>-1.342572064668146E-4</v>
      </c>
      <c r="S74" s="63">
        <f t="shared" ca="1" si="21"/>
        <v>-4.6329269439993048E-4</v>
      </c>
      <c r="U74" s="68">
        <v>13</v>
      </c>
      <c r="V74" s="69">
        <f t="shared" ref="V74:AC74" ca="1" si="44">V54/2.54</f>
        <v>163.79742818156836</v>
      </c>
      <c r="W74" s="69">
        <f t="shared" ca="1" si="44"/>
        <v>-1.4757805895360916</v>
      </c>
      <c r="X74" s="112">
        <f t="shared" ca="1" si="44"/>
        <v>-1.4762438822304915</v>
      </c>
      <c r="Y74" s="77"/>
      <c r="Z74" s="105"/>
      <c r="AA74" s="77"/>
      <c r="AB74" s="105"/>
      <c r="AC74" s="107">
        <f t="shared" ca="1" si="44"/>
        <v>-4.6329269439992875E-4</v>
      </c>
      <c r="AM74" s="6"/>
      <c r="AN74" s="71"/>
      <c r="BK74" s="6"/>
      <c r="BL74" s="71"/>
      <c r="BZ74" s="6"/>
      <c r="CA74" s="71"/>
      <c r="CO74" s="6"/>
      <c r="CP74" s="71"/>
      <c r="DD74" s="6"/>
      <c r="DE74" s="71"/>
      <c r="DS74" s="6"/>
      <c r="DT74" s="71"/>
      <c r="EH74" s="6"/>
      <c r="EI74" s="71"/>
      <c r="EW74" s="6"/>
      <c r="EX74" s="71"/>
      <c r="FL74" s="6"/>
      <c r="FM74" s="71"/>
      <c r="GA74" s="6"/>
      <c r="GB74" s="71"/>
      <c r="GP74" s="6"/>
      <c r="GQ74" s="96"/>
      <c r="HE74"/>
      <c r="HF74" s="96"/>
      <c r="HT74"/>
      <c r="HU74" s="96"/>
      <c r="II74"/>
      <c r="IJ74" s="96"/>
      <c r="IX74"/>
      <c r="IY74" s="96"/>
      <c r="JM74"/>
      <c r="JN74" s="96"/>
      <c r="KB74"/>
      <c r="KC74" s="6"/>
    </row>
    <row r="75" spans="1:289" x14ac:dyDescent="0.3">
      <c r="A75" s="22">
        <v>10.314640000000001</v>
      </c>
      <c r="B75" s="22">
        <v>1.6853599999999993</v>
      </c>
      <c r="C75" s="22">
        <v>207.17078191547523</v>
      </c>
      <c r="D75" s="22">
        <v>16.052299999999999</v>
      </c>
      <c r="E75" s="22">
        <v>24.1023</v>
      </c>
      <c r="H75" s="68">
        <v>14</v>
      </c>
      <c r="I75" s="140">
        <f t="shared" ref="I75:P75" ca="1" si="45">I55/2.54</f>
        <v>161.04048596558735</v>
      </c>
      <c r="J75" s="140">
        <f t="shared" ca="1" si="45"/>
        <v>-0.43121263087977124</v>
      </c>
      <c r="K75" s="138">
        <f t="shared" ca="1" si="45"/>
        <v>-0.43120887906538075</v>
      </c>
      <c r="L75" s="77"/>
      <c r="M75" s="105"/>
      <c r="N75" s="77"/>
      <c r="O75" s="105"/>
      <c r="P75" s="107">
        <f t="shared" ca="1" si="45"/>
        <v>3.751814390483528E-6</v>
      </c>
      <c r="Q75" s="165"/>
      <c r="R75" s="131">
        <f t="shared" ca="1" si="20"/>
        <v>3.7518143904957668E-6</v>
      </c>
      <c r="S75" s="63">
        <f t="shared" ca="1" si="21"/>
        <v>1.3088574413178122E-6</v>
      </c>
      <c r="U75" s="68">
        <v>14</v>
      </c>
      <c r="V75" s="69">
        <f t="shared" ref="V75:AC75" ca="1" si="46">V55/2.54</f>
        <v>166.18811867471604</v>
      </c>
      <c r="W75" s="69">
        <f t="shared" ca="1" si="46"/>
        <v>-1.4628993526651752</v>
      </c>
      <c r="X75" s="112">
        <f t="shared" ca="1" si="46"/>
        <v>-1.4628980438077339</v>
      </c>
      <c r="Y75" s="77"/>
      <c r="Z75" s="105"/>
      <c r="AA75" s="77"/>
      <c r="AB75" s="105"/>
      <c r="AC75" s="107">
        <f t="shared" ca="1" si="46"/>
        <v>1.308857441326554E-6</v>
      </c>
      <c r="AM75" s="6"/>
      <c r="AN75" s="71"/>
      <c r="BK75" s="6"/>
      <c r="BL75" s="71"/>
      <c r="BZ75" s="6"/>
      <c r="CA75" s="71"/>
      <c r="CO75" s="6"/>
      <c r="CP75" s="71"/>
      <c r="DD75" s="6"/>
      <c r="DE75" s="71"/>
      <c r="DS75" s="6"/>
      <c r="DT75" s="71"/>
      <c r="EH75" s="6"/>
      <c r="EI75" s="71"/>
      <c r="EW75" s="6"/>
      <c r="EX75" s="71"/>
      <c r="FL75" s="6"/>
      <c r="FM75" s="71"/>
      <c r="GA75" s="6"/>
      <c r="GB75" s="71"/>
      <c r="GP75" s="6"/>
      <c r="GQ75" s="96"/>
      <c r="HE75"/>
      <c r="HF75" s="96"/>
      <c r="HT75"/>
      <c r="HU75" s="96"/>
      <c r="II75"/>
      <c r="IJ75" s="96"/>
      <c r="IX75"/>
      <c r="IY75" s="96"/>
      <c r="JM75"/>
      <c r="JN75" s="96"/>
      <c r="KB75"/>
      <c r="KC75" s="6"/>
    </row>
    <row r="76" spans="1:289" x14ac:dyDescent="0.3">
      <c r="A76" s="22">
        <v>10.288119999999999</v>
      </c>
      <c r="B76" s="22">
        <v>1.7118800000000007</v>
      </c>
      <c r="C76" s="22">
        <v>210.24397090509513</v>
      </c>
      <c r="D76" s="22">
        <v>15.933999999999999</v>
      </c>
      <c r="E76" s="22">
        <v>23.984000000000002</v>
      </c>
      <c r="H76" s="68">
        <v>15</v>
      </c>
      <c r="I76" s="140">
        <f t="shared" ref="I76:P76" ca="1" si="47">I56/2.54</f>
        <v>163.45036860530229</v>
      </c>
      <c r="J76" s="140">
        <f t="shared" ca="1" si="47"/>
        <v>-0.42741433995675859</v>
      </c>
      <c r="K76" s="138">
        <f t="shared" ca="1" si="47"/>
        <v>-0.42723929628241591</v>
      </c>
      <c r="L76" s="77"/>
      <c r="M76" s="105"/>
      <c r="N76" s="77"/>
      <c r="O76" s="105"/>
      <c r="P76" s="107">
        <f t="shared" ca="1" si="47"/>
        <v>1.7504367434269133E-4</v>
      </c>
      <c r="Q76" s="165"/>
      <c r="R76" s="131">
        <f t="shared" ca="1" si="20"/>
        <v>1.7504367434267865E-4</v>
      </c>
      <c r="S76" s="63">
        <f t="shared" ca="1" si="21"/>
        <v>5.7861222197175266E-4</v>
      </c>
      <c r="U76" s="68">
        <v>15</v>
      </c>
      <c r="V76" s="69">
        <f t="shared" ref="V76:AC76" ca="1" si="48">V56/2.54</f>
        <v>168.59981428797914</v>
      </c>
      <c r="W76" s="69">
        <f t="shared" ca="1" si="48"/>
        <v>-1.4500135582043137</v>
      </c>
      <c r="X76" s="112">
        <f t="shared" ca="1" si="48"/>
        <v>-1.4494349459823419</v>
      </c>
      <c r="Y76" s="77"/>
      <c r="Z76" s="105"/>
      <c r="AA76" s="77"/>
      <c r="AB76" s="105"/>
      <c r="AC76" s="107">
        <f t="shared" ca="1" si="48"/>
        <v>5.7861222197187854E-4</v>
      </c>
      <c r="AM76" s="6"/>
      <c r="AN76" s="71"/>
      <c r="BK76" s="6"/>
      <c r="BL76" s="71"/>
      <c r="BZ76" s="6"/>
      <c r="CA76" s="71"/>
      <c r="CO76" s="6"/>
      <c r="CP76" s="71"/>
      <c r="DD76" s="6"/>
      <c r="DE76" s="71"/>
      <c r="DS76" s="6"/>
      <c r="DT76" s="71"/>
      <c r="EH76" s="6"/>
      <c r="EI76" s="71"/>
      <c r="EW76" s="6"/>
      <c r="EX76" s="71"/>
      <c r="FL76" s="6"/>
      <c r="FM76" s="71"/>
      <c r="GA76" s="6"/>
      <c r="GB76" s="71"/>
      <c r="GP76" s="6"/>
      <c r="GQ76" s="96"/>
      <c r="HE76"/>
      <c r="HF76" s="96"/>
      <c r="HT76"/>
      <c r="HU76" s="96"/>
      <c r="II76"/>
      <c r="IJ76" s="96"/>
      <c r="IX76"/>
      <c r="IY76" s="96"/>
      <c r="JM76"/>
      <c r="JN76" s="96"/>
      <c r="KB76"/>
      <c r="KC76" s="6"/>
    </row>
    <row r="77" spans="1:289" x14ac:dyDescent="0.3">
      <c r="A77" s="22">
        <v>10.2676</v>
      </c>
      <c r="B77" s="22">
        <v>1.7324000000000002</v>
      </c>
      <c r="C77" s="22">
        <v>212.61225864671331</v>
      </c>
      <c r="D77" s="22">
        <v>15.8445</v>
      </c>
      <c r="E77" s="22">
        <v>23.894500000000001</v>
      </c>
      <c r="H77" s="68">
        <v>16</v>
      </c>
      <c r="I77" s="140">
        <f t="shared" ref="I77:P78" ca="1" si="49">I57/2.54</f>
        <v>165.88165364146187</v>
      </c>
      <c r="J77" s="140">
        <f t="shared" ca="1" si="49"/>
        <v>-0.42361471744569729</v>
      </c>
      <c r="K77" s="138">
        <f t="shared" ca="1" si="49"/>
        <v>-0.4232344592580034</v>
      </c>
      <c r="L77" s="77"/>
      <c r="M77" s="105"/>
      <c r="N77" s="77"/>
      <c r="O77" s="105"/>
      <c r="P77" s="107">
        <f t="shared" ca="1" si="49"/>
        <v>3.8025818769388394E-4</v>
      </c>
      <c r="Q77" s="165"/>
      <c r="R77" s="131">
        <f t="shared" ca="1" si="20"/>
        <v>3.8025818769388264E-4</v>
      </c>
      <c r="S77" s="63">
        <f t="shared" ca="1" si="21"/>
        <v>1.2707857496914166E-3</v>
      </c>
      <c r="U77" s="68">
        <v>16</v>
      </c>
      <c r="V77" s="69">
        <f t="shared" ref="V77:AC78" ca="1" si="50">V57/2.54</f>
        <v>171.03289625484578</v>
      </c>
      <c r="W77" s="69">
        <f t="shared" ca="1" si="50"/>
        <v>-1.4371232462985575</v>
      </c>
      <c r="X77" s="112">
        <f t="shared" ca="1" si="50"/>
        <v>-1.4358524605488661</v>
      </c>
      <c r="Y77" s="77"/>
      <c r="Z77" s="105"/>
      <c r="AA77" s="77"/>
      <c r="AB77" s="105"/>
      <c r="AC77" s="107">
        <f t="shared" ca="1" si="50"/>
        <v>1.2707857496914061E-3</v>
      </c>
      <c r="AM77" s="6"/>
      <c r="AN77" s="71"/>
      <c r="BK77" s="6"/>
      <c r="BL77" s="71"/>
      <c r="BZ77" s="6"/>
      <c r="CA77" s="71"/>
      <c r="CO77" s="6"/>
      <c r="CP77" s="71"/>
      <c r="DD77" s="6"/>
      <c r="DE77" s="71"/>
      <c r="DS77" s="6"/>
      <c r="DT77" s="71"/>
      <c r="EH77" s="6"/>
      <c r="EI77" s="71"/>
      <c r="EW77" s="6"/>
      <c r="EX77" s="71"/>
      <c r="FL77" s="6"/>
      <c r="FM77" s="71"/>
      <c r="GA77" s="6"/>
      <c r="GB77" s="71"/>
      <c r="GP77" s="6"/>
      <c r="GQ77" s="96"/>
      <c r="HE77"/>
      <c r="HF77" s="96"/>
      <c r="HT77"/>
      <c r="HU77" s="96"/>
      <c r="II77"/>
      <c r="IJ77" s="96"/>
      <c r="IX77"/>
      <c r="IY77" s="96"/>
      <c r="JM77"/>
      <c r="JN77" s="96"/>
      <c r="KB77"/>
      <c r="KC77" s="6"/>
    </row>
    <row r="78" spans="1:289" x14ac:dyDescent="0.3">
      <c r="A78" s="22">
        <v>10.240349999999999</v>
      </c>
      <c r="B78" s="22">
        <v>1.7596500000000006</v>
      </c>
      <c r="C78" s="22">
        <v>215.74271668095972</v>
      </c>
      <c r="D78" s="22">
        <v>15.728</v>
      </c>
      <c r="E78" s="22">
        <v>23.777999999999999</v>
      </c>
      <c r="H78" s="68">
        <v>17</v>
      </c>
      <c r="I78" s="140">
        <f t="shared" ca="1" si="49"/>
        <v>168.33473270347466</v>
      </c>
      <c r="J78" s="140">
        <f t="shared" ca="1" si="49"/>
        <v>-0.41981377518412111</v>
      </c>
      <c r="K78" s="138">
        <f t="shared" ca="1" si="49"/>
        <v>-0.41919372289626539</v>
      </c>
      <c r="L78" s="77"/>
      <c r="M78" s="105"/>
      <c r="N78" s="77"/>
      <c r="O78" s="105"/>
      <c r="P78" s="107">
        <f t="shared" ca="1" si="49"/>
        <v>6.2005228785575492E-4</v>
      </c>
      <c r="Q78" s="165"/>
      <c r="R78" s="131">
        <f t="shared" ref="R78" ca="1" si="51">K78-J78</f>
        <v>6.2005228785572131E-4</v>
      </c>
      <c r="S78" s="63">
        <f t="shared" ref="S78" ca="1" si="52">X78-W78</f>
        <v>2.0800558083138299E-3</v>
      </c>
      <c r="U78" s="68">
        <v>17</v>
      </c>
      <c r="V78" s="69">
        <f t="shared" ca="1" si="50"/>
        <v>173.4877561991263</v>
      </c>
      <c r="W78" s="69">
        <f t="shared" ca="1" si="50"/>
        <v>-1.4242284571070294</v>
      </c>
      <c r="X78" s="112">
        <f t="shared" ref="X78" ca="1" si="53">X58/2.54</f>
        <v>-1.4221484012987156</v>
      </c>
      <c r="Y78" s="77"/>
      <c r="Z78" s="105"/>
      <c r="AA78" s="77"/>
      <c r="AB78" s="105"/>
      <c r="AC78" s="107">
        <f t="shared" ca="1" si="50"/>
        <v>2.080055808313718E-3</v>
      </c>
      <c r="AM78" s="6"/>
      <c r="AN78" s="71"/>
      <c r="BK78" s="6"/>
      <c r="BL78" s="71"/>
      <c r="BZ78" s="6"/>
      <c r="CA78" s="71"/>
      <c r="CO78" s="6"/>
      <c r="CP78" s="71"/>
      <c r="DD78" s="6"/>
      <c r="DE78" s="71"/>
      <c r="DS78" s="6"/>
      <c r="DT78" s="71"/>
      <c r="EH78" s="6"/>
      <c r="EI78" s="71"/>
      <c r="EW78" s="6"/>
      <c r="EX78" s="71"/>
      <c r="FL78" s="6"/>
      <c r="FM78" s="71"/>
      <c r="GA78" s="6"/>
      <c r="GB78" s="71"/>
      <c r="GP78" s="6"/>
      <c r="GQ78" s="96"/>
      <c r="HE78"/>
      <c r="HF78" s="96"/>
      <c r="HT78"/>
      <c r="HU78" s="96"/>
      <c r="II78"/>
      <c r="IJ78" s="96"/>
      <c r="IX78"/>
      <c r="IY78" s="96"/>
      <c r="JM78"/>
      <c r="JN78" s="96"/>
      <c r="KB78"/>
      <c r="KC78" s="6"/>
    </row>
    <row r="79" spans="1:289" ht="15" thickBot="1" x14ac:dyDescent="0.35">
      <c r="A79" s="22">
        <v>10.21955</v>
      </c>
      <c r="B79" s="22">
        <v>1.7804500000000001</v>
      </c>
      <c r="C79" s="22">
        <v>218.12298596572643</v>
      </c>
      <c r="D79" s="22">
        <v>15.6408</v>
      </c>
      <c r="E79" s="22">
        <v>23.690800000000003</v>
      </c>
      <c r="AM79" s="6"/>
      <c r="AN79" s="71"/>
      <c r="BK79" s="6"/>
      <c r="BL79" s="71"/>
      <c r="BZ79" s="6"/>
      <c r="CA79" s="71"/>
      <c r="CO79" s="6"/>
      <c r="CP79" s="71"/>
      <c r="DD79" s="6"/>
      <c r="DE79" s="71"/>
      <c r="DS79" s="6"/>
      <c r="DT79" s="71"/>
      <c r="EH79" s="6"/>
      <c r="EI79" s="71"/>
      <c r="EW79" s="6"/>
      <c r="EX79" s="71"/>
      <c r="FL79" s="6"/>
      <c r="FM79" s="71"/>
      <c r="GA79" s="6"/>
      <c r="GB79" s="71"/>
      <c r="GP79" s="6"/>
      <c r="GQ79" s="96"/>
      <c r="HE79"/>
      <c r="HF79" s="96"/>
      <c r="HT79"/>
      <c r="HU79" s="96"/>
      <c r="II79"/>
      <c r="IJ79" s="96"/>
      <c r="IX79"/>
      <c r="IY79" s="96"/>
      <c r="JM79"/>
      <c r="JN79" s="96"/>
      <c r="KB79"/>
      <c r="KC79" s="6"/>
    </row>
    <row r="80" spans="1:289" ht="15" thickBot="1" x14ac:dyDescent="0.35">
      <c r="A80" s="22">
        <v>10.195449999999999</v>
      </c>
      <c r="B80" s="22">
        <v>1.8045500000000008</v>
      </c>
      <c r="C80" s="22">
        <v>220.87073284537584</v>
      </c>
      <c r="D80" s="22">
        <v>15.541600000000001</v>
      </c>
      <c r="E80" s="22">
        <v>23.5916</v>
      </c>
      <c r="L80" s="133" t="s">
        <v>246</v>
      </c>
      <c r="M80" s="56"/>
      <c r="N80" s="56"/>
      <c r="O80" s="56"/>
      <c r="R80" s="133" t="s">
        <v>262</v>
      </c>
      <c r="S80" s="133" t="s">
        <v>38</v>
      </c>
      <c r="Y80" s="133" t="s">
        <v>246</v>
      </c>
      <c r="AM80" s="6"/>
      <c r="AN80" s="71"/>
      <c r="BK80" s="6"/>
      <c r="BL80" s="71"/>
      <c r="BZ80" s="6"/>
      <c r="CA80" s="71"/>
      <c r="CO80" s="6"/>
      <c r="CP80" s="71"/>
      <c r="DD80" s="6"/>
      <c r="DE80" s="71"/>
      <c r="DS80" s="6"/>
      <c r="DT80" s="71"/>
      <c r="EH80" s="6"/>
      <c r="EI80" s="71"/>
      <c r="EW80" s="6"/>
      <c r="EX80" s="71"/>
      <c r="FL80" s="6"/>
      <c r="FM80" s="71"/>
      <c r="GA80" s="6"/>
      <c r="GB80" s="71"/>
      <c r="GP80" s="6"/>
      <c r="GQ80" s="96"/>
      <c r="HE80"/>
      <c r="HF80" s="96"/>
      <c r="HT80"/>
      <c r="HU80" s="96"/>
      <c r="II80"/>
      <c r="IJ80" s="96"/>
      <c r="IX80"/>
      <c r="IY80" s="96"/>
      <c r="JM80"/>
      <c r="JN80" s="96"/>
      <c r="KB80"/>
      <c r="KC80" s="6"/>
    </row>
    <row r="81" spans="1:289" ht="15" thickBot="1" x14ac:dyDescent="0.35">
      <c r="A81" s="22">
        <v>10.17052</v>
      </c>
      <c r="B81" s="22">
        <v>1.8294800000000002</v>
      </c>
      <c r="C81" s="22">
        <v>223.70719109181749</v>
      </c>
      <c r="D81" s="22">
        <v>15.440899999999999</v>
      </c>
      <c r="E81" s="22">
        <v>23.4909</v>
      </c>
      <c r="L81" s="134" t="s">
        <v>260</v>
      </c>
      <c r="N81" s="129"/>
      <c r="O81" s="130"/>
      <c r="Q81" s="204" t="s">
        <v>233</v>
      </c>
      <c r="R81" s="134" t="s">
        <v>261</v>
      </c>
      <c r="S81" s="134" t="s">
        <v>261</v>
      </c>
      <c r="Y81" s="134" t="s">
        <v>260</v>
      </c>
      <c r="AM81" s="6"/>
      <c r="AN81" s="71"/>
      <c r="BK81" s="6"/>
      <c r="BL81" s="71"/>
      <c r="BZ81" s="6"/>
      <c r="CA81" s="71"/>
      <c r="CO81" s="6"/>
      <c r="CP81" s="71"/>
      <c r="DD81" s="6"/>
      <c r="DE81" s="71"/>
      <c r="DS81" s="6"/>
      <c r="DT81" s="71"/>
      <c r="EH81" s="6"/>
      <c r="EI81" s="71"/>
      <c r="EW81" s="6"/>
      <c r="EX81" s="71"/>
      <c r="FL81" s="6"/>
      <c r="FM81" s="71"/>
      <c r="GA81" s="6"/>
      <c r="GB81" s="71"/>
      <c r="GP81" s="6"/>
      <c r="GQ81" s="96"/>
      <c r="HE81"/>
      <c r="HF81" s="96"/>
      <c r="HT81"/>
      <c r="HU81" s="96"/>
      <c r="II81"/>
      <c r="IJ81" s="96"/>
      <c r="IX81"/>
      <c r="IY81" s="96"/>
      <c r="JM81"/>
      <c r="JN81" s="96"/>
      <c r="KB81"/>
      <c r="KC81" s="6"/>
    </row>
    <row r="82" spans="1:289" x14ac:dyDescent="0.3">
      <c r="A82" s="22">
        <v>10.145910000000001</v>
      </c>
      <c r="B82" s="22">
        <v>1.8540899999999993</v>
      </c>
      <c r="C82" s="22">
        <v>226.49106398991623</v>
      </c>
      <c r="D82" s="22">
        <v>15.3436</v>
      </c>
      <c r="E82" s="22">
        <v>23.393599999999999</v>
      </c>
      <c r="I82" s="247" t="s">
        <v>250</v>
      </c>
      <c r="J82" s="247"/>
      <c r="K82" s="247"/>
      <c r="L82" s="66">
        <v>1</v>
      </c>
      <c r="Q82" s="66">
        <v>1</v>
      </c>
      <c r="R82" s="139">
        <f ca="1">AH5</f>
        <v>12.647749076885102</v>
      </c>
      <c r="S82" s="139">
        <f>AT5</f>
        <v>0.101130717673279</v>
      </c>
      <c r="V82" s="247" t="s">
        <v>250</v>
      </c>
      <c r="W82" s="247"/>
      <c r="X82" s="247"/>
      <c r="Y82" s="66">
        <v>1</v>
      </c>
      <c r="AM82" s="6"/>
      <c r="AN82" s="71"/>
      <c r="BK82" s="6"/>
      <c r="BL82" s="71"/>
      <c r="BZ82" s="6"/>
      <c r="CA82" s="71"/>
      <c r="CO82" s="6"/>
      <c r="CP82" s="71"/>
      <c r="DD82" s="6"/>
      <c r="DE82" s="71"/>
      <c r="DS82" s="6"/>
      <c r="DT82" s="71"/>
      <c r="EH82" s="6"/>
      <c r="EI82" s="71"/>
      <c r="EW82" s="6"/>
      <c r="EX82" s="71"/>
      <c r="FL82" s="6"/>
      <c r="FM82" s="71"/>
      <c r="GA82" s="6"/>
      <c r="GB82" s="71"/>
      <c r="GP82" s="6"/>
      <c r="GQ82" s="96"/>
      <c r="HE82"/>
      <c r="HF82" s="96"/>
      <c r="HT82"/>
      <c r="HU82" s="96"/>
      <c r="II82"/>
      <c r="IJ82" s="96"/>
      <c r="IX82"/>
      <c r="IY82" s="96"/>
      <c r="JM82"/>
      <c r="JN82" s="96"/>
      <c r="KB82"/>
      <c r="KC82" s="6"/>
    </row>
    <row r="83" spans="1:289" x14ac:dyDescent="0.3">
      <c r="A83" s="22">
        <v>10.120419999999999</v>
      </c>
      <c r="B83" s="22">
        <v>1.8795800000000007</v>
      </c>
      <c r="C83" s="22">
        <v>229.36421197389546</v>
      </c>
      <c r="D83" s="22">
        <v>15.244899999999999</v>
      </c>
      <c r="E83" s="22">
        <v>23.294899999999998</v>
      </c>
      <c r="I83" s="247" t="s">
        <v>251</v>
      </c>
      <c r="J83" s="247"/>
      <c r="K83" s="247"/>
      <c r="L83" s="68">
        <f>L82+2.4</f>
        <v>3.4</v>
      </c>
      <c r="Q83" s="68">
        <v>2</v>
      </c>
      <c r="R83" s="140">
        <f ca="1">BF5</f>
        <v>12.546618359211823</v>
      </c>
      <c r="V83" s="247" t="s">
        <v>251</v>
      </c>
      <c r="W83" s="247"/>
      <c r="X83" s="247"/>
      <c r="Y83" s="68">
        <f>Y82+2.4</f>
        <v>3.4</v>
      </c>
      <c r="AM83" s="6"/>
      <c r="AN83" s="71"/>
      <c r="BK83" s="6"/>
      <c r="BL83" s="71"/>
      <c r="BZ83" s="6"/>
      <c r="CA83" s="71"/>
      <c r="CO83" s="6"/>
      <c r="CP83" s="71"/>
      <c r="DD83" s="6"/>
      <c r="DE83" s="71"/>
      <c r="DS83" s="6"/>
      <c r="DT83" s="71"/>
      <c r="EH83" s="6"/>
      <c r="EI83" s="71"/>
      <c r="EW83" s="6"/>
      <c r="EX83" s="71"/>
      <c r="FL83" s="6"/>
      <c r="FM83" s="71"/>
      <c r="GA83" s="6"/>
      <c r="GB83" s="71"/>
      <c r="GP83" s="6"/>
      <c r="GQ83" s="96"/>
      <c r="HE83"/>
      <c r="HF83" s="96"/>
      <c r="HT83"/>
      <c r="HU83" s="96"/>
      <c r="II83"/>
      <c r="IJ83" s="96"/>
      <c r="IX83"/>
      <c r="IY83" s="96"/>
      <c r="JM83"/>
      <c r="JN83" s="96"/>
      <c r="KB83"/>
      <c r="KC83" s="6"/>
    </row>
    <row r="84" spans="1:289" x14ac:dyDescent="0.3">
      <c r="A84" s="22">
        <v>10.09529</v>
      </c>
      <c r="B84" s="22">
        <v>1.9047099999999997</v>
      </c>
      <c r="C84" s="22">
        <v>232.18411259549509</v>
      </c>
      <c r="D84" s="22">
        <v>15.1496</v>
      </c>
      <c r="E84" s="22">
        <v>23.1996</v>
      </c>
      <c r="I84" s="247" t="s">
        <v>252</v>
      </c>
      <c r="J84" s="247"/>
      <c r="K84" s="247"/>
      <c r="L84" s="69">
        <f ca="1">L83 + (0.156 / SIN((AH5 + P37)*PI()/180))</f>
        <v>4.1072795843713585</v>
      </c>
      <c r="Q84" s="68">
        <v>3</v>
      </c>
      <c r="R84" s="140">
        <f ca="1">BU5</f>
        <v>12.445487641538545</v>
      </c>
      <c r="S84" s="141"/>
      <c r="V84" s="247" t="s">
        <v>252</v>
      </c>
      <c r="W84" s="247"/>
      <c r="X84" s="247"/>
      <c r="Y84" s="69">
        <f ca="1">Y83 + (0.156 / SIN((AH5 + AC37)*PI()/180))</f>
        <v>4.0951873588056751</v>
      </c>
      <c r="AM84" s="6"/>
      <c r="AN84" s="71"/>
      <c r="BK84" s="6"/>
      <c r="BL84" s="71"/>
      <c r="BZ84" s="6"/>
      <c r="CA84" s="71"/>
      <c r="CO84" s="6"/>
      <c r="CP84" s="71"/>
      <c r="DD84" s="6"/>
      <c r="DE84" s="71"/>
      <c r="DS84" s="6"/>
      <c r="DT84" s="71"/>
      <c r="EH84" s="6"/>
      <c r="EI84" s="71"/>
      <c r="EW84" s="6"/>
      <c r="EX84" s="71"/>
      <c r="FL84" s="6"/>
      <c r="FM84" s="71"/>
      <c r="GA84" s="6"/>
      <c r="GB84" s="71"/>
      <c r="GP84" s="6"/>
      <c r="GQ84" s="96"/>
      <c r="HE84"/>
      <c r="HF84" s="96"/>
      <c r="HT84"/>
      <c r="HU84" s="96"/>
      <c r="II84"/>
      <c r="IJ84" s="96"/>
      <c r="IX84"/>
      <c r="IY84" s="96"/>
      <c r="JM84"/>
      <c r="JN84" s="96"/>
      <c r="KB84"/>
      <c r="KC84" s="6"/>
    </row>
    <row r="85" spans="1:289" x14ac:dyDescent="0.3">
      <c r="A85" s="22">
        <v>10.069430000000001</v>
      </c>
      <c r="B85" s="22">
        <v>1.9305699999999995</v>
      </c>
      <c r="C85" s="22">
        <v>235.07499966574954</v>
      </c>
      <c r="D85" s="22">
        <v>15.053599999999999</v>
      </c>
      <c r="E85" s="22">
        <v>23.1036</v>
      </c>
      <c r="I85" s="247" t="s">
        <v>253</v>
      </c>
      <c r="J85" s="247"/>
      <c r="K85" s="247"/>
      <c r="L85" s="69">
        <f ca="1">L84 + ((0.6 / 2.54) / COS((90-AH5-P37)*PI()/180))</f>
        <v>5.17826623544852</v>
      </c>
      <c r="Q85" s="68">
        <v>4</v>
      </c>
      <c r="R85" s="140">
        <f ca="1">CJ5</f>
        <v>12.344356923865266</v>
      </c>
      <c r="V85" s="247" t="s">
        <v>253</v>
      </c>
      <c r="W85" s="247"/>
      <c r="X85" s="247"/>
      <c r="Y85" s="69">
        <f ca="1">Y84 + ((0.6 / 2.54) / COS((90-AH5-AC37)*PI()/180))</f>
        <v>5.1478635532418888</v>
      </c>
      <c r="AM85" s="6"/>
      <c r="AN85" s="71"/>
      <c r="BK85" s="6"/>
      <c r="BL85" s="71"/>
      <c r="BZ85" s="6"/>
      <c r="CA85" s="71"/>
      <c r="CO85" s="6"/>
      <c r="CP85" s="71"/>
      <c r="DD85" s="6"/>
      <c r="DE85" s="71"/>
      <c r="DS85" s="6"/>
      <c r="DT85" s="71"/>
      <c r="EH85" s="6"/>
      <c r="EI85" s="71"/>
      <c r="EW85" s="6"/>
      <c r="EX85" s="71"/>
      <c r="FL85" s="6"/>
      <c r="FM85" s="71"/>
      <c r="GA85" s="6"/>
      <c r="GB85" s="71"/>
      <c r="GP85" s="6"/>
      <c r="GQ85" s="96"/>
      <c r="HE85"/>
      <c r="HF85" s="96"/>
      <c r="HT85"/>
      <c r="HU85" s="96"/>
      <c r="II85"/>
      <c r="IJ85" s="96"/>
      <c r="IX85"/>
      <c r="IY85" s="96"/>
      <c r="JM85"/>
      <c r="JN85" s="96"/>
      <c r="KB85"/>
      <c r="KC85" s="6"/>
    </row>
    <row r="86" spans="1:289" x14ac:dyDescent="0.3">
      <c r="A86" s="22">
        <v>10.04824</v>
      </c>
      <c r="B86" s="22">
        <v>1.9517600000000002</v>
      </c>
      <c r="C86" s="22">
        <v>237.43864881159863</v>
      </c>
      <c r="D86" s="22">
        <v>14.9762</v>
      </c>
      <c r="E86" s="22">
        <v>23.026200000000003</v>
      </c>
      <c r="I86" s="119"/>
      <c r="Q86" s="68">
        <v>5</v>
      </c>
      <c r="R86" s="140">
        <f ca="1">CY5</f>
        <v>12.243226206191988</v>
      </c>
      <c r="AM86" s="6"/>
      <c r="AN86" s="71"/>
      <c r="BK86" s="6"/>
      <c r="BL86" s="71"/>
      <c r="BZ86" s="6"/>
      <c r="CA86" s="71"/>
      <c r="CO86" s="6"/>
      <c r="CP86" s="71"/>
      <c r="DD86" s="6"/>
      <c r="DE86" s="71"/>
      <c r="DS86" s="6"/>
      <c r="DT86" s="71"/>
      <c r="EH86" s="6"/>
      <c r="EI86" s="71"/>
      <c r="EW86" s="6"/>
      <c r="EX86" s="71"/>
      <c r="FL86" s="6"/>
      <c r="FM86" s="71"/>
      <c r="GA86" s="6"/>
      <c r="GB86" s="71"/>
      <c r="GP86" s="6"/>
      <c r="GQ86" s="96"/>
      <c r="HE86"/>
      <c r="HF86" s="96"/>
      <c r="HT86"/>
      <c r="HU86" s="96"/>
      <c r="II86"/>
      <c r="IJ86" s="96"/>
      <c r="IX86"/>
      <c r="IY86" s="96"/>
      <c r="JM86"/>
      <c r="JN86" s="96"/>
      <c r="KB86"/>
      <c r="KC86" s="6"/>
    </row>
    <row r="87" spans="1:289" x14ac:dyDescent="0.3">
      <c r="A87" s="22">
        <v>10.03219</v>
      </c>
      <c r="B87" s="22">
        <v>1.9678100000000001</v>
      </c>
      <c r="C87" s="22">
        <v>239.22162218577822</v>
      </c>
      <c r="D87" s="22">
        <v>14.9185</v>
      </c>
      <c r="E87" s="22">
        <v>22.968499999999999</v>
      </c>
      <c r="Q87" s="68">
        <v>6</v>
      </c>
      <c r="R87" s="140">
        <f ca="1">DN5</f>
        <v>12.142095488518709</v>
      </c>
      <c r="AM87" s="6"/>
      <c r="AN87" s="71"/>
      <c r="BK87" s="6"/>
      <c r="BL87" s="71"/>
      <c r="BZ87" s="6"/>
      <c r="CA87" s="71"/>
      <c r="CO87" s="6"/>
      <c r="CP87" s="71"/>
      <c r="DD87" s="6"/>
      <c r="DE87" s="71"/>
      <c r="DS87" s="6"/>
      <c r="DT87" s="71"/>
      <c r="EH87" s="6"/>
      <c r="EI87" s="71"/>
      <c r="EW87" s="6"/>
      <c r="EX87" s="71"/>
      <c r="FL87" s="6"/>
      <c r="FM87" s="71"/>
      <c r="GA87" s="6"/>
      <c r="GB87" s="71"/>
      <c r="GP87" s="6"/>
      <c r="GQ87" s="96"/>
      <c r="HE87"/>
      <c r="HF87" s="96"/>
      <c r="HT87"/>
      <c r="HU87" s="96"/>
      <c r="II87"/>
      <c r="IJ87" s="96"/>
      <c r="IX87"/>
      <c r="IY87" s="96"/>
      <c r="JM87"/>
      <c r="JN87" s="96"/>
      <c r="KB87"/>
      <c r="KC87" s="6"/>
    </row>
    <row r="88" spans="1:289" ht="15" thickBot="1" x14ac:dyDescent="0.35">
      <c r="A88" s="22">
        <v>10.015510000000001</v>
      </c>
      <c r="B88" s="22">
        <v>1.9844899999999992</v>
      </c>
      <c r="C88" s="22">
        <v>241.06047967183264</v>
      </c>
      <c r="D88" s="22">
        <v>14.8597</v>
      </c>
      <c r="E88" s="22">
        <v>22.909700000000001</v>
      </c>
      <c r="I88" s="245" t="s">
        <v>409</v>
      </c>
      <c r="J88" s="245"/>
      <c r="K88" s="245"/>
      <c r="Q88" s="68">
        <v>7</v>
      </c>
      <c r="R88" s="140">
        <f ca="1">EC5</f>
        <v>12.040964770845431</v>
      </c>
      <c r="AM88" s="6"/>
      <c r="AN88" s="71"/>
      <c r="BK88" s="6"/>
      <c r="BL88" s="71"/>
      <c r="BZ88" s="6"/>
      <c r="CA88" s="71"/>
      <c r="CO88" s="6"/>
      <c r="CP88" s="71"/>
      <c r="DD88" s="6"/>
      <c r="DE88" s="71"/>
      <c r="DS88" s="6"/>
      <c r="DT88" s="71"/>
      <c r="EH88" s="6"/>
      <c r="EI88" s="71"/>
      <c r="EW88" s="6"/>
      <c r="EX88" s="71"/>
      <c r="FL88" s="6"/>
      <c r="FM88" s="71"/>
      <c r="GA88" s="6"/>
      <c r="GB88" s="71"/>
      <c r="GP88" s="6"/>
      <c r="GQ88" s="96"/>
      <c r="HE88"/>
      <c r="HF88" s="96"/>
      <c r="HT88"/>
      <c r="HU88" s="96"/>
      <c r="II88"/>
      <c r="IJ88" s="96"/>
      <c r="IX88"/>
      <c r="IY88" s="96"/>
      <c r="JM88"/>
      <c r="JN88" s="96"/>
      <c r="KB88"/>
      <c r="KC88" s="6"/>
    </row>
    <row r="89" spans="1:289" ht="15" thickBot="1" x14ac:dyDescent="0.35">
      <c r="A89" s="22">
        <v>9.9987600000000008</v>
      </c>
      <c r="B89" s="22">
        <v>2.0012399999999992</v>
      </c>
      <c r="C89" s="22">
        <v>242.90511917485526</v>
      </c>
      <c r="D89" s="22">
        <v>14.801299999999999</v>
      </c>
      <c r="E89" s="22">
        <v>22.851300000000002</v>
      </c>
      <c r="I89" s="206" t="s">
        <v>410</v>
      </c>
      <c r="J89" s="206" t="s">
        <v>411</v>
      </c>
      <c r="K89" s="206" t="s">
        <v>412</v>
      </c>
      <c r="Q89" s="68">
        <v>8</v>
      </c>
      <c r="R89" s="140">
        <f ca="1">ER5</f>
        <v>11.939834053172152</v>
      </c>
      <c r="S89" s="131"/>
      <c r="T89" s="131"/>
      <c r="U89" s="131"/>
      <c r="V89" s="131"/>
      <c r="W89" s="131"/>
      <c r="X89" s="131"/>
      <c r="Y89" s="131"/>
      <c r="Z89" s="131"/>
      <c r="AA89" s="131"/>
      <c r="AB89" s="131"/>
      <c r="AC89" s="131"/>
      <c r="AD89" s="131"/>
      <c r="AE89" s="131"/>
      <c r="AF89" s="131"/>
      <c r="AG89" s="131"/>
      <c r="AH89" s="131"/>
      <c r="AM89" s="6"/>
      <c r="AN89" s="71"/>
      <c r="BK89" s="6"/>
      <c r="BL89" s="71"/>
      <c r="BZ89" s="6"/>
      <c r="CA89" s="71"/>
      <c r="CO89" s="6"/>
      <c r="CP89" s="71"/>
      <c r="DD89" s="6"/>
      <c r="DE89" s="71"/>
      <c r="DS89" s="6"/>
      <c r="DT89" s="71"/>
      <c r="EH89" s="6"/>
      <c r="EI89" s="71"/>
      <c r="EW89" s="6"/>
      <c r="EX89" s="71"/>
      <c r="FL89" s="6"/>
      <c r="FM89" s="71"/>
      <c r="GA89" s="6"/>
      <c r="GB89" s="71"/>
      <c r="GP89" s="6"/>
      <c r="GQ89" s="96"/>
      <c r="HE89"/>
      <c r="HF89" s="96"/>
      <c r="HT89"/>
      <c r="HU89" s="96"/>
      <c r="II89"/>
      <c r="IJ89" s="96"/>
      <c r="IX89"/>
      <c r="IY89" s="96"/>
      <c r="JM89"/>
      <c r="JN89" s="96"/>
      <c r="KB89"/>
      <c r="KC89" s="6"/>
    </row>
    <row r="90" spans="1:289" x14ac:dyDescent="0.3">
      <c r="A90" s="22">
        <v>9.9827300000000001</v>
      </c>
      <c r="B90" s="22">
        <v>2.0172699999999999</v>
      </c>
      <c r="C90" s="22">
        <v>244.71151156679704</v>
      </c>
      <c r="D90" s="22">
        <v>14.7448</v>
      </c>
      <c r="E90" s="22">
        <v>22.794800000000002</v>
      </c>
      <c r="I90" s="6">
        <v>1</v>
      </c>
      <c r="J90" s="6">
        <f ca="1">AB5 + (0.3*SIN(AH5*PI()/180))</f>
        <v>327.12594933958911</v>
      </c>
      <c r="K90" s="6">
        <f ca="1">AC5 + (0.3*COS(AH5*PI()/180))</f>
        <v>1.6312376257277328E-2</v>
      </c>
      <c r="Q90" s="68">
        <v>9</v>
      </c>
      <c r="R90" s="140">
        <f ca="1">FG5</f>
        <v>11.838703335498874</v>
      </c>
      <c r="AM90" s="6"/>
      <c r="AN90" s="71"/>
      <c r="BK90" s="6"/>
      <c r="BL90" s="71"/>
      <c r="BZ90" s="6"/>
      <c r="CA90" s="71"/>
      <c r="CO90" s="6"/>
      <c r="CP90" s="71"/>
      <c r="DD90" s="6"/>
      <c r="DE90" s="71"/>
      <c r="DS90" s="6"/>
      <c r="DT90" s="71"/>
      <c r="EH90" s="6"/>
      <c r="EI90" s="71"/>
      <c r="EW90" s="6"/>
      <c r="EX90" s="71"/>
      <c r="FL90" s="6"/>
      <c r="FM90" s="71"/>
      <c r="GA90" s="6"/>
      <c r="GB90" s="71"/>
      <c r="GP90" s="6"/>
      <c r="GQ90" s="96"/>
      <c r="HE90"/>
      <c r="HF90" s="96"/>
      <c r="HT90"/>
      <c r="HU90" s="96"/>
      <c r="II90"/>
      <c r="IJ90" s="96"/>
      <c r="IX90"/>
      <c r="IY90" s="96"/>
      <c r="JM90"/>
      <c r="JN90" s="96"/>
      <c r="KB90"/>
      <c r="KC90" s="6"/>
    </row>
    <row r="91" spans="1:289" x14ac:dyDescent="0.3">
      <c r="A91" s="22">
        <v>9.96631</v>
      </c>
      <c r="B91" s="22">
        <v>2.03369</v>
      </c>
      <c r="C91" s="22">
        <v>246.57134823422467</v>
      </c>
      <c r="D91" s="22">
        <v>14.687099999999999</v>
      </c>
      <c r="E91" s="22">
        <v>22.737099999999998</v>
      </c>
      <c r="I91" s="6">
        <v>2</v>
      </c>
      <c r="J91" s="6">
        <f ca="1">AZ$5 + (0.3*SIN($BF$5*PI()/180))</f>
        <v>332.61783740087901</v>
      </c>
      <c r="K91" s="6">
        <f ca="1">BA$5 + (0.3*COS(BF$5*PI()/180))</f>
        <v>1.3765668259734243E-2</v>
      </c>
      <c r="Q91" s="68">
        <v>10</v>
      </c>
      <c r="R91" s="140">
        <f ca="1">FV5</f>
        <v>11.737572617825595</v>
      </c>
      <c r="AM91" s="6"/>
      <c r="AN91" s="71"/>
      <c r="BK91" s="6"/>
      <c r="BL91" s="71"/>
      <c r="BZ91" s="6"/>
      <c r="CA91" s="71"/>
      <c r="CO91" s="6"/>
      <c r="CP91" s="71"/>
      <c r="DD91" s="6"/>
      <c r="DE91" s="71"/>
      <c r="DS91" s="6"/>
      <c r="DT91" s="71"/>
      <c r="EH91" s="6"/>
      <c r="EI91" s="71"/>
      <c r="EW91" s="6"/>
      <c r="EX91" s="71"/>
      <c r="FL91" s="6"/>
      <c r="FM91" s="71"/>
      <c r="GA91" s="6"/>
      <c r="GB91" s="71"/>
      <c r="GP91" s="6"/>
      <c r="GQ91" s="96"/>
      <c r="HE91"/>
      <c r="HF91" s="96"/>
      <c r="HT91"/>
      <c r="HU91" s="96"/>
      <c r="II91"/>
      <c r="IJ91" s="96"/>
      <c r="IX91"/>
      <c r="IY91" s="96"/>
      <c r="JM91"/>
      <c r="JN91" s="96"/>
      <c r="KB91"/>
      <c r="KC91" s="6"/>
    </row>
    <row r="92" spans="1:289" x14ac:dyDescent="0.3">
      <c r="A92" s="22">
        <v>9.9491899999999998</v>
      </c>
      <c r="B92" s="22">
        <v>2.0508100000000002</v>
      </c>
      <c r="C92" s="22">
        <v>248.43455772018055</v>
      </c>
      <c r="D92" s="22">
        <v>14.63</v>
      </c>
      <c r="E92" s="22">
        <v>22.68</v>
      </c>
      <c r="I92" s="6">
        <v>3</v>
      </c>
      <c r="J92" s="6">
        <f ca="1">BO$5 + (0.3*SIN($BU$5*PI()/180))</f>
        <v>338.15327855015641</v>
      </c>
      <c r="K92" s="6">
        <f ca="1">BP$5 + (0.3*COS($BU$5*PI()/180))</f>
        <v>1.1218917375930282E-2</v>
      </c>
      <c r="Q92" s="68">
        <v>11</v>
      </c>
      <c r="R92" s="140">
        <f ca="1">GK5</f>
        <v>11.636441900152317</v>
      </c>
      <c r="AM92" s="6"/>
      <c r="AN92" s="71"/>
      <c r="BK92" s="6"/>
      <c r="BL92" s="71"/>
      <c r="BZ92" s="6"/>
      <c r="CA92" s="71"/>
      <c r="CO92" s="6"/>
      <c r="CP92" s="71"/>
      <c r="DD92" s="6"/>
      <c r="DE92" s="71"/>
      <c r="DS92" s="6"/>
      <c r="DT92" s="71"/>
      <c r="EH92" s="6"/>
      <c r="EI92" s="71"/>
      <c r="EW92" s="6"/>
      <c r="EX92" s="71"/>
      <c r="FL92" s="6"/>
      <c r="FM92" s="71"/>
      <c r="GA92" s="6"/>
      <c r="GB92" s="71"/>
      <c r="GP92" s="6"/>
      <c r="GQ92" s="96"/>
      <c r="HE92"/>
      <c r="HF92" s="96"/>
      <c r="HT92"/>
      <c r="HU92" s="96"/>
      <c r="II92"/>
      <c r="IJ92" s="96"/>
      <c r="IX92"/>
      <c r="IY92" s="96"/>
      <c r="JM92"/>
      <c r="JN92" s="96"/>
      <c r="KB92"/>
      <c r="KC92" s="6"/>
    </row>
    <row r="93" spans="1:289" x14ac:dyDescent="0.3">
      <c r="A93" s="22">
        <v>9.9318299999999997</v>
      </c>
      <c r="B93" s="22">
        <v>2.0681700000000003</v>
      </c>
      <c r="C93" s="22">
        <v>250.2657905205777</v>
      </c>
      <c r="D93" s="22">
        <v>14.5745</v>
      </c>
      <c r="E93" s="22">
        <v>22.624500000000001</v>
      </c>
      <c r="I93" s="6">
        <v>4</v>
      </c>
      <c r="J93" s="6">
        <f ca="1">CD$5 + (0.3*SIN($CJ$5*PI()/180))</f>
        <v>343.73298647445176</v>
      </c>
      <c r="K93" s="6">
        <f ca="1">CE$5 + (0.3*COS($CJ$5*PI()/180))</f>
        <v>8.6721315401407928E-3</v>
      </c>
      <c r="Q93" s="68">
        <v>12</v>
      </c>
      <c r="R93" s="140">
        <f ca="1">GZ5</f>
        <v>11.535311182479038</v>
      </c>
    </row>
    <row r="94" spans="1:289" x14ac:dyDescent="0.3">
      <c r="A94" s="22">
        <v>9.9142399999999995</v>
      </c>
      <c r="B94" s="22">
        <v>2.0857600000000005</v>
      </c>
      <c r="C94" s="22">
        <v>252.14837122609885</v>
      </c>
      <c r="D94" s="22">
        <v>14.518000000000001</v>
      </c>
      <c r="E94" s="22">
        <v>22.568000000000001</v>
      </c>
      <c r="I94" s="6">
        <v>5</v>
      </c>
      <c r="J94" s="6">
        <f ca="1">CS$5 + (0.3*SIN($CY$5*PI()/180))</f>
        <v>349.35769239814567</v>
      </c>
      <c r="K94" s="6">
        <f ca="1">CT$5 + (0.3*COS($CY$5*PI()/180))</f>
        <v>6.1253186867499254E-3</v>
      </c>
      <c r="Q94" s="68">
        <v>13</v>
      </c>
      <c r="R94" s="140">
        <f ca="1">HO5</f>
        <v>11.43418046480576</v>
      </c>
    </row>
    <row r="95" spans="1:289" x14ac:dyDescent="0.3">
      <c r="A95" s="22">
        <v>9.8972099999999994</v>
      </c>
      <c r="B95" s="22">
        <v>2.1027900000000006</v>
      </c>
      <c r="C95" s="22">
        <v>254.03310011633835</v>
      </c>
      <c r="D95" s="22">
        <v>14.4621</v>
      </c>
      <c r="E95" s="22">
        <v>22.5121</v>
      </c>
      <c r="I95" s="6">
        <v>6</v>
      </c>
      <c r="J95" s="6">
        <f ca="1">DH$5 + (0.3*SIN($DN$5*PI()/180))</f>
        <v>355.02814566244047</v>
      </c>
      <c r="K95" s="6">
        <f ca="1">DI$5 + (0.3*COS($DN$5*PI()/180))</f>
        <v>3.5784867502262063E-3</v>
      </c>
      <c r="Q95" s="68">
        <v>14</v>
      </c>
      <c r="R95" s="140">
        <f ca="1">ID5</f>
        <v>11.333049747132481</v>
      </c>
    </row>
    <row r="96" spans="1:289" x14ac:dyDescent="0.3">
      <c r="A96" s="22">
        <v>9.8806799999999999</v>
      </c>
      <c r="B96" s="22">
        <v>2.1193200000000001</v>
      </c>
      <c r="C96" s="22">
        <v>255.88690152246227</v>
      </c>
      <c r="D96" s="22">
        <v>14.4077</v>
      </c>
      <c r="E96" s="22">
        <v>22.457700000000003</v>
      </c>
      <c r="I96" s="6">
        <v>7</v>
      </c>
      <c r="J96" s="6">
        <f ca="1">DW$5 + (0.3*SIN($EC$5*PI()/180))</f>
        <v>360.7451143289635</v>
      </c>
      <c r="K96" s="6">
        <f ca="1">DX$5 + (0.3*COS($EC$5*PI()/180))</f>
        <v>1.031643665097226E-3</v>
      </c>
      <c r="Q96" s="68">
        <v>15</v>
      </c>
      <c r="R96" s="140">
        <f ca="1">IS5</f>
        <v>11.231919029459203</v>
      </c>
    </row>
    <row r="97" spans="1:18" x14ac:dyDescent="0.3">
      <c r="A97" s="22">
        <v>9.8630899999999997</v>
      </c>
      <c r="B97" s="22">
        <v>2.1369100000000003</v>
      </c>
      <c r="C97" s="22">
        <v>257.79229947660428</v>
      </c>
      <c r="D97" s="22">
        <v>14.352499999999999</v>
      </c>
      <c r="E97" s="22">
        <v>22.4025</v>
      </c>
      <c r="I97" s="6">
        <v>8</v>
      </c>
      <c r="J97" s="6">
        <f ca="1">EL$5 + (0.3*SIN($ER$5*PI()/180))</f>
        <v>366.50938580871849</v>
      </c>
      <c r="K97" s="6">
        <f ca="1">EM$5 + (0.3*COS($ER$5*PI()/180))</f>
        <v>-1.5152026340741753E-3</v>
      </c>
      <c r="Q97" s="68">
        <v>16</v>
      </c>
      <c r="R97" s="140">
        <f ca="1">JH5</f>
        <v>11.130788311785924</v>
      </c>
    </row>
    <row r="98" spans="1:18" x14ac:dyDescent="0.3">
      <c r="A98" s="22">
        <v>9.8447999999999993</v>
      </c>
      <c r="B98" s="22">
        <v>2.1552000000000007</v>
      </c>
      <c r="C98" s="22">
        <v>259.6999783693704</v>
      </c>
      <c r="D98" s="22">
        <v>14.297700000000001</v>
      </c>
      <c r="E98" s="22">
        <v>22.347700000000003</v>
      </c>
      <c r="I98" s="6">
        <v>9</v>
      </c>
      <c r="J98" s="6">
        <f ca="1">FA$5 + (0.3*SIN($FG$5*PI()/180))</f>
        <v>372.32176751767315</v>
      </c>
      <c r="K98" s="6">
        <f ca="1">FB$5 + (0.3*COS($FG$5*PI()/180))</f>
        <v>-4.0620442127155543E-3</v>
      </c>
      <c r="Q98" s="68">
        <v>17</v>
      </c>
      <c r="R98" s="140">
        <f ca="1">JW5</f>
        <v>11.029657594112646</v>
      </c>
    </row>
    <row r="99" spans="1:18" x14ac:dyDescent="0.3">
      <c r="A99" s="22">
        <v>9.8269699999999993</v>
      </c>
      <c r="B99" s="22">
        <v>2.1730300000000007</v>
      </c>
      <c r="C99" s="22">
        <v>261.57532066359602</v>
      </c>
      <c r="D99" s="22">
        <v>14.2445</v>
      </c>
      <c r="E99" s="22">
        <v>22.294499999999999</v>
      </c>
      <c r="I99" s="6">
        <v>10</v>
      </c>
      <c r="J99" s="6">
        <f ca="1">FP$5 + (0.3*SIN($FV$5*PI()/180))</f>
        <v>378.18308756034787</v>
      </c>
      <c r="K99" s="6">
        <f ca="1">FQ$5 + (0.3*COS($FV$5*PI()/180))</f>
        <v>-6.6088731362690112E-3</v>
      </c>
    </row>
    <row r="100" spans="1:18" x14ac:dyDescent="0.3">
      <c r="A100" s="22">
        <v>9.8092699999999997</v>
      </c>
      <c r="B100" s="22">
        <v>2.1907300000000003</v>
      </c>
      <c r="C100" s="22">
        <v>263.49883652203539</v>
      </c>
      <c r="D100" s="22">
        <v>14.1904</v>
      </c>
      <c r="E100" s="22">
        <v>22.240400000000001</v>
      </c>
      <c r="I100" s="6">
        <v>11</v>
      </c>
      <c r="J100" s="6">
        <f ca="1">GE$5 + (0.3*SIN($GK$5*PI()/180))</f>
        <v>384.09419544285339</v>
      </c>
      <c r="K100" s="6">
        <f ca="1">GF$5 + (0.3*COS($GK$5*PI()/180))</f>
        <v>-9.1556814702161704E-3</v>
      </c>
    </row>
    <row r="101" spans="1:18" x14ac:dyDescent="0.3">
      <c r="A101" s="22">
        <v>9.7918099999999999</v>
      </c>
      <c r="B101" s="22">
        <v>2.2081900000000001</v>
      </c>
      <c r="C101" s="22">
        <v>265.4292487862931</v>
      </c>
      <c r="D101" s="22">
        <v>14.136699999999999</v>
      </c>
      <c r="E101" s="22">
        <v>22.186700000000002</v>
      </c>
      <c r="I101" s="6">
        <v>12</v>
      </c>
      <c r="J101" s="6">
        <f ca="1">GT$5 + (0.3*SIN($GZ$5*PI()/180))</f>
        <v>390.05596281691351</v>
      </c>
      <c r="K101" s="6">
        <f ca="1">GU$5 + (0.3*COS($GZ$5*PI()/180))</f>
        <v>-1.1702461280102605E-2</v>
      </c>
    </row>
    <row r="102" spans="1:18" x14ac:dyDescent="0.3">
      <c r="A102" s="22">
        <v>9.7740600000000004</v>
      </c>
      <c r="B102" s="22">
        <v>2.2259399999999996</v>
      </c>
      <c r="C102" s="22">
        <v>267.33011669614251</v>
      </c>
      <c r="D102" s="22">
        <v>14.0844</v>
      </c>
      <c r="E102" s="22">
        <v>22.134399999999999</v>
      </c>
      <c r="I102" s="6">
        <v>13</v>
      </c>
      <c r="J102" s="6">
        <f ca="1">HI$5 + (0.3*SIN($HO$5*PI()/180))</f>
        <v>396.06928425650113</v>
      </c>
      <c r="K102" s="6">
        <f ca="1">HJ$5 + (0.3*COS($HO$5*PI()/180))</f>
        <v>-1.4249204631562984E-2</v>
      </c>
    </row>
    <row r="103" spans="1:18" x14ac:dyDescent="0.3">
      <c r="A103" s="22">
        <v>9.7552199999999996</v>
      </c>
      <c r="B103" s="22">
        <v>2.2447800000000004</v>
      </c>
      <c r="C103" s="22">
        <v>269.27667321381227</v>
      </c>
      <c r="D103" s="22">
        <v>14.0313</v>
      </c>
      <c r="E103" s="22">
        <v>22.081299999999999</v>
      </c>
      <c r="I103" s="6">
        <v>14</v>
      </c>
      <c r="J103" s="6">
        <f ca="1">HX$5 + (0.3*SIN($ID$5*PI()/180))</f>
        <v>402.13507806882052</v>
      </c>
      <c r="K103" s="6">
        <f ca="1">HY$5 + (0.3*COS($ID$5*PI()/180))</f>
        <v>-1.6795903590345385E-2</v>
      </c>
    </row>
    <row r="104" spans="1:18" x14ac:dyDescent="0.3">
      <c r="A104" s="22">
        <v>9.7364300000000004</v>
      </c>
      <c r="B104" s="22">
        <v>2.2635699999999996</v>
      </c>
      <c r="C104" s="22">
        <v>271.22863635520292</v>
      </c>
      <c r="D104" s="22">
        <v>13.9786</v>
      </c>
      <c r="E104" s="22">
        <v>22.028600000000001</v>
      </c>
      <c r="I104" s="6">
        <v>15</v>
      </c>
      <c r="J104" s="6">
        <f ca="1">IM$5 + (0.3*SIN($IS$5*PI()/180))</f>
        <v>408.25428714147313</v>
      </c>
      <c r="K104" s="6">
        <f ca="1">IN$5 + (0.3*COS($IS$5*PI()/180))</f>
        <v>-1.934255022233633E-2</v>
      </c>
    </row>
    <row r="105" spans="1:18" x14ac:dyDescent="0.3">
      <c r="A105" s="22">
        <v>9.7185600000000001</v>
      </c>
      <c r="B105" s="22">
        <v>2.2814399999999999</v>
      </c>
      <c r="C105" s="22">
        <v>273.1514912745339</v>
      </c>
      <c r="D105" s="22">
        <v>13.9274</v>
      </c>
      <c r="E105" s="22">
        <v>21.977400000000003</v>
      </c>
      <c r="I105" s="6">
        <v>16</v>
      </c>
      <c r="J105" s="6">
        <f ca="1">JB$5 + (0.3*SIN($JH$5*PI()/180))</f>
        <v>414.42787982776218</v>
      </c>
      <c r="K105" s="6">
        <f ca="1">JC$5 + (0.3*COS($JH$5*PI()/180))</f>
        <v>-2.1889136593585212E-2</v>
      </c>
    </row>
    <row r="106" spans="1:18" x14ac:dyDescent="0.3">
      <c r="A106" s="22">
        <v>9.7005199999999991</v>
      </c>
      <c r="B106" s="22">
        <v>2.2994800000000009</v>
      </c>
      <c r="C106" s="22">
        <v>275.12000794067751</v>
      </c>
      <c r="D106" s="22">
        <v>13.875400000000001</v>
      </c>
      <c r="E106" s="22">
        <v>21.925400000000003</v>
      </c>
      <c r="I106" s="6">
        <v>17</v>
      </c>
      <c r="J106" s="6">
        <f ca="1">JQ$5 + (0.3*SIN($JR$5*PI()/180))</f>
        <v>420.59778603034107</v>
      </c>
      <c r="K106" s="6">
        <f ca="1">JR$5 + (0.3*COS($JR$5*PI()/180))</f>
        <v>-1.8898786864629702E-2</v>
      </c>
    </row>
    <row r="107" spans="1:18" x14ac:dyDescent="0.3">
      <c r="A107" s="22">
        <v>9.6781900000000007</v>
      </c>
      <c r="B107" s="22">
        <v>2.3218099999999993</v>
      </c>
      <c r="C107" s="22">
        <v>277.46434248704469</v>
      </c>
      <c r="D107" s="22">
        <v>13.8142</v>
      </c>
      <c r="E107" s="22">
        <v>21.8642</v>
      </c>
    </row>
    <row r="108" spans="1:18" x14ac:dyDescent="0.3">
      <c r="A108" s="22">
        <v>9.6626799999999999</v>
      </c>
      <c r="B108" s="22">
        <v>2.3373200000000001</v>
      </c>
      <c r="C108" s="22">
        <v>279.04065744816381</v>
      </c>
      <c r="D108" s="22">
        <v>13.7735</v>
      </c>
      <c r="E108" s="22">
        <v>21.823500000000003</v>
      </c>
    </row>
    <row r="109" spans="1:18" x14ac:dyDescent="0.3">
      <c r="A109" s="22">
        <v>9.6433700000000009</v>
      </c>
      <c r="B109" s="22">
        <v>2.3566299999999991</v>
      </c>
      <c r="C109" s="22">
        <v>281.03213852066079</v>
      </c>
      <c r="D109" s="22">
        <v>13.7226</v>
      </c>
      <c r="E109" s="22">
        <v>21.772600000000001</v>
      </c>
    </row>
    <row r="110" spans="1:18" x14ac:dyDescent="0.3">
      <c r="A110" s="22">
        <v>9.6209000000000007</v>
      </c>
      <c r="B110" s="22">
        <v>2.3790999999999993</v>
      </c>
      <c r="C110" s="22">
        <v>283.43832693356211</v>
      </c>
      <c r="D110" s="22">
        <v>13.661799999999999</v>
      </c>
      <c r="E110" s="22">
        <v>21.7118</v>
      </c>
    </row>
    <row r="111" spans="1:18" x14ac:dyDescent="0.3">
      <c r="A111" s="22">
        <v>9.6063399999999994</v>
      </c>
      <c r="B111" s="22">
        <v>2.3936600000000006</v>
      </c>
      <c r="C111" s="22">
        <v>284.99709684963727</v>
      </c>
      <c r="D111" s="22">
        <v>13.6228</v>
      </c>
      <c r="E111" s="22">
        <v>21.672800000000002</v>
      </c>
    </row>
    <row r="112" spans="1:18" x14ac:dyDescent="0.3">
      <c r="A112" s="22">
        <v>9.5868099999999998</v>
      </c>
      <c r="B112" s="22">
        <v>2.4131900000000002</v>
      </c>
      <c r="C112" s="22">
        <v>287.01046330983581</v>
      </c>
      <c r="D112" s="22">
        <v>13.573</v>
      </c>
      <c r="E112" s="22">
        <v>21.623000000000001</v>
      </c>
    </row>
    <row r="113" spans="1:5" x14ac:dyDescent="0.3">
      <c r="A113" s="22">
        <v>9.5623400000000007</v>
      </c>
      <c r="B113" s="22">
        <v>2.4376599999999993</v>
      </c>
      <c r="C113" s="22">
        <v>289.47543969987771</v>
      </c>
      <c r="D113" s="22">
        <v>13.512700000000001</v>
      </c>
      <c r="E113" s="22">
        <v>21.5627</v>
      </c>
    </row>
    <row r="114" spans="1:5" x14ac:dyDescent="0.3">
      <c r="A114" s="22">
        <v>9.5474499999999995</v>
      </c>
      <c r="B114" s="22">
        <v>2.4525500000000005</v>
      </c>
      <c r="C114" s="22">
        <v>291.01788972572569</v>
      </c>
      <c r="D114" s="22">
        <v>13.475300000000001</v>
      </c>
      <c r="E114" s="22">
        <v>21.525300000000001</v>
      </c>
    </row>
    <row r="115" spans="1:5" x14ac:dyDescent="0.3">
      <c r="A115" s="22">
        <v>9.5247299999999999</v>
      </c>
      <c r="B115" s="22">
        <v>2.4752700000000001</v>
      </c>
      <c r="C115" s="22">
        <v>293.43523716502301</v>
      </c>
      <c r="D115" s="22">
        <v>13.417299999999999</v>
      </c>
      <c r="E115" s="22">
        <v>21.467300000000002</v>
      </c>
    </row>
    <row r="116" spans="1:5" x14ac:dyDescent="0.3">
      <c r="A116" s="22">
        <v>9.5040399999999998</v>
      </c>
      <c r="B116" s="22">
        <v>2.4959600000000002</v>
      </c>
      <c r="C116" s="22">
        <v>295.58391469087888</v>
      </c>
      <c r="D116" s="22">
        <v>13.366400000000001</v>
      </c>
      <c r="E116" s="22">
        <v>21.416400000000003</v>
      </c>
    </row>
    <row r="117" spans="1:5" x14ac:dyDescent="0.3">
      <c r="A117" s="22">
        <v>9.4887499999999996</v>
      </c>
      <c r="B117" s="22">
        <v>2.5112500000000004</v>
      </c>
      <c r="C117" s="22">
        <v>297.11052718133936</v>
      </c>
      <c r="D117" s="22">
        <v>13.3306</v>
      </c>
      <c r="E117" s="22">
        <v>21.380600000000001</v>
      </c>
    </row>
    <row r="118" spans="1:5" x14ac:dyDescent="0.3">
      <c r="A118" s="22">
        <v>9.4639699999999998</v>
      </c>
      <c r="B118" s="22">
        <v>2.5360300000000002</v>
      </c>
      <c r="C118" s="22">
        <v>299.5992856715576</v>
      </c>
      <c r="D118" s="22">
        <v>13.2727</v>
      </c>
      <c r="E118" s="22">
        <v>21.322700000000001</v>
      </c>
    </row>
    <row r="119" spans="1:5" x14ac:dyDescent="0.3">
      <c r="A119" s="22">
        <v>9.4432700000000001</v>
      </c>
      <c r="B119" s="22">
        <v>2.5567299999999999</v>
      </c>
      <c r="C119" s="22">
        <v>301.76396501073583</v>
      </c>
      <c r="D119" s="22">
        <v>13.223000000000001</v>
      </c>
      <c r="E119" s="22">
        <v>21.273000000000003</v>
      </c>
    </row>
    <row r="120" spans="1:5" x14ac:dyDescent="0.3">
      <c r="A120" s="22">
        <v>9.4289400000000008</v>
      </c>
      <c r="B120" s="22">
        <v>2.5710599999999992</v>
      </c>
      <c r="C120" s="22">
        <v>303.27109063491321</v>
      </c>
      <c r="D120" s="22">
        <v>13.188700000000001</v>
      </c>
      <c r="E120" s="22">
        <v>21.238700000000001</v>
      </c>
    </row>
    <row r="121" spans="1:5" x14ac:dyDescent="0.3">
      <c r="A121" s="22">
        <v>9.4037400000000009</v>
      </c>
      <c r="B121" s="22">
        <v>2.5962599999999991</v>
      </c>
      <c r="C121" s="22">
        <v>305.81754198349375</v>
      </c>
      <c r="D121" s="22">
        <v>13.1312</v>
      </c>
      <c r="E121" s="22">
        <v>21.1812</v>
      </c>
    </row>
    <row r="122" spans="1:5" x14ac:dyDescent="0.3">
      <c r="A122" s="22">
        <v>9.3815500000000007</v>
      </c>
      <c r="B122" s="22">
        <v>2.6184499999999993</v>
      </c>
      <c r="C122" s="22">
        <v>308.01137663591788</v>
      </c>
      <c r="D122" s="22">
        <v>13.082100000000001</v>
      </c>
      <c r="E122" s="22">
        <v>21.132100000000001</v>
      </c>
    </row>
    <row r="123" spans="1:5" x14ac:dyDescent="0.3">
      <c r="A123" s="22">
        <v>9.3669600000000006</v>
      </c>
      <c r="B123" s="22">
        <v>2.6330399999999994</v>
      </c>
      <c r="C123" s="22">
        <v>309.4946428239611</v>
      </c>
      <c r="D123" s="22">
        <v>13.049300000000001</v>
      </c>
      <c r="E123" s="22">
        <v>21.099299999999999</v>
      </c>
    </row>
    <row r="124" spans="1:5" x14ac:dyDescent="0.3">
      <c r="A124" s="22">
        <v>9.3419899999999991</v>
      </c>
      <c r="B124" s="22">
        <v>2.6580100000000009</v>
      </c>
      <c r="C124" s="22">
        <v>312.0987819383559</v>
      </c>
      <c r="D124" s="22">
        <v>12.9922</v>
      </c>
      <c r="E124" s="22">
        <v>21.042200000000001</v>
      </c>
    </row>
    <row r="125" spans="1:5" x14ac:dyDescent="0.3">
      <c r="A125" s="22">
        <v>9.31996</v>
      </c>
      <c r="B125" s="22">
        <v>2.68004</v>
      </c>
      <c r="C125" s="22">
        <v>314.32778609419302</v>
      </c>
      <c r="D125" s="22">
        <v>12.943899999999999</v>
      </c>
      <c r="E125" s="22">
        <v>20.9939</v>
      </c>
    </row>
    <row r="126" spans="1:5" x14ac:dyDescent="0.3">
      <c r="A126" s="22">
        <v>9.3007200000000001</v>
      </c>
      <c r="B126" s="22">
        <v>2.6992799999999999</v>
      </c>
      <c r="C126" s="22">
        <v>316.20889299436396</v>
      </c>
      <c r="D126" s="22">
        <v>12.903499999999999</v>
      </c>
      <c r="E126" s="22">
        <v>20.953499999999998</v>
      </c>
    </row>
    <row r="127" spans="1:5" x14ac:dyDescent="0.3">
      <c r="A127" s="22">
        <v>9.2781199999999995</v>
      </c>
      <c r="B127" s="22">
        <v>2.7218800000000005</v>
      </c>
      <c r="C127" s="22">
        <v>318.46147243471034</v>
      </c>
      <c r="D127" s="22">
        <v>12.8558</v>
      </c>
      <c r="E127" s="22">
        <v>20.905799999999999</v>
      </c>
    </row>
    <row r="128" spans="1:5" x14ac:dyDescent="0.3">
      <c r="A128" s="22">
        <v>9.2563099999999991</v>
      </c>
      <c r="B128" s="22">
        <v>2.7436900000000009</v>
      </c>
      <c r="C128" s="22">
        <v>320.71367307338886</v>
      </c>
      <c r="D128" s="22">
        <v>12.808400000000001</v>
      </c>
      <c r="E128" s="22">
        <v>20.858400000000003</v>
      </c>
    </row>
    <row r="129" spans="1:5" x14ac:dyDescent="0.3">
      <c r="A129" s="22">
        <v>9.23752</v>
      </c>
      <c r="B129" s="22">
        <v>2.76248</v>
      </c>
      <c r="C129" s="22">
        <v>322.61785748001512</v>
      </c>
      <c r="D129" s="22">
        <v>12.768800000000001</v>
      </c>
      <c r="E129" s="22">
        <v>20.818800000000003</v>
      </c>
    </row>
    <row r="130" spans="1:5" x14ac:dyDescent="0.3">
      <c r="A130" s="22">
        <v>9.2141699999999993</v>
      </c>
      <c r="B130" s="22">
        <v>2.7858300000000007</v>
      </c>
      <c r="C130" s="22">
        <v>324.89366391865087</v>
      </c>
      <c r="D130" s="22">
        <v>12.722</v>
      </c>
      <c r="E130" s="22">
        <v>20.771999999999998</v>
      </c>
    </row>
    <row r="131" spans="1:5" x14ac:dyDescent="0.3">
      <c r="A131" s="22">
        <v>9.1909600000000005</v>
      </c>
      <c r="B131" s="22">
        <v>2.8090399999999995</v>
      </c>
      <c r="C131" s="22">
        <v>327.17298522623696</v>
      </c>
      <c r="D131" s="22">
        <v>12.675599999999999</v>
      </c>
      <c r="E131" s="22">
        <v>20.7256</v>
      </c>
    </row>
    <row r="132" spans="1:5" x14ac:dyDescent="0.3">
      <c r="A132" s="22">
        <v>9.1720900000000007</v>
      </c>
      <c r="B132" s="22">
        <v>2.8279099999999993</v>
      </c>
      <c r="C132" s="22">
        <v>329.09709174105143</v>
      </c>
      <c r="D132" s="22">
        <v>12.636799999999999</v>
      </c>
      <c r="E132" s="22">
        <v>20.686799999999998</v>
      </c>
    </row>
    <row r="133" spans="1:5" x14ac:dyDescent="0.3">
      <c r="A133" s="22">
        <v>9.1493599999999997</v>
      </c>
      <c r="B133" s="22">
        <v>2.8506400000000003</v>
      </c>
      <c r="C133" s="22">
        <v>331.39565842846264</v>
      </c>
      <c r="D133" s="22">
        <v>12.590999999999999</v>
      </c>
      <c r="E133" s="22">
        <v>20.640999999999998</v>
      </c>
    </row>
    <row r="134" spans="1:5" x14ac:dyDescent="0.3">
      <c r="A134" s="22">
        <v>9.1255299999999995</v>
      </c>
      <c r="B134" s="22">
        <v>2.8744700000000005</v>
      </c>
      <c r="C134" s="22">
        <v>333.69840119482569</v>
      </c>
      <c r="D134" s="22">
        <v>12.545500000000001</v>
      </c>
      <c r="E134" s="22">
        <v>20.595500000000001</v>
      </c>
    </row>
    <row r="135" spans="1:5" x14ac:dyDescent="0.3">
      <c r="A135" s="22">
        <v>9.1054399999999998</v>
      </c>
      <c r="B135" s="22">
        <v>2.8945600000000002</v>
      </c>
      <c r="C135" s="22">
        <v>335.64583238916782</v>
      </c>
      <c r="D135" s="22">
        <v>12.5075</v>
      </c>
      <c r="E135" s="22">
        <v>20.557500000000001</v>
      </c>
    </row>
    <row r="136" spans="1:5" x14ac:dyDescent="0.3">
      <c r="A136" s="22">
        <v>9.0822800000000008</v>
      </c>
      <c r="B136" s="22">
        <v>2.9177199999999992</v>
      </c>
      <c r="C136" s="22">
        <v>337.97242150000233</v>
      </c>
      <c r="D136" s="22">
        <v>12.4626</v>
      </c>
      <c r="E136" s="22">
        <v>20.512599999999999</v>
      </c>
    </row>
    <row r="137" spans="1:5" x14ac:dyDescent="0.3">
      <c r="A137" s="22">
        <v>9.0590899999999994</v>
      </c>
      <c r="B137" s="22">
        <v>2.9409100000000006</v>
      </c>
      <c r="C137" s="22">
        <v>340.29486475203748</v>
      </c>
      <c r="D137" s="22">
        <v>12.418100000000001</v>
      </c>
      <c r="E137" s="22">
        <v>20.4681</v>
      </c>
    </row>
    <row r="138" spans="1:5" x14ac:dyDescent="0.3">
      <c r="A138" s="22">
        <v>9.0385799999999996</v>
      </c>
      <c r="B138" s="22">
        <v>2.9614200000000004</v>
      </c>
      <c r="C138" s="22">
        <v>342.2640203464872</v>
      </c>
      <c r="D138" s="22">
        <v>12.380800000000001</v>
      </c>
      <c r="E138" s="22">
        <v>20.430800000000001</v>
      </c>
    </row>
    <row r="139" spans="1:5" x14ac:dyDescent="0.3">
      <c r="A139" s="22">
        <v>9.0141100000000005</v>
      </c>
      <c r="B139" s="22">
        <v>2.9858899999999995</v>
      </c>
      <c r="C139" s="22">
        <v>344.61482895743922</v>
      </c>
      <c r="D139" s="22">
        <v>12.3367</v>
      </c>
      <c r="E139" s="22">
        <v>20.386700000000001</v>
      </c>
    </row>
    <row r="140" spans="1:5" x14ac:dyDescent="0.3">
      <c r="A140" s="22">
        <v>8.9905799999999996</v>
      </c>
      <c r="B140" s="22">
        <v>3.0094200000000004</v>
      </c>
      <c r="C140" s="22">
        <v>346.96475853870896</v>
      </c>
      <c r="D140" s="22">
        <v>12.292999999999999</v>
      </c>
      <c r="E140" s="22">
        <v>20.343</v>
      </c>
    </row>
    <row r="141" spans="1:5" x14ac:dyDescent="0.3">
      <c r="A141" s="22">
        <v>8.9705700000000004</v>
      </c>
      <c r="B141" s="22">
        <v>3.0294299999999996</v>
      </c>
      <c r="C141" s="22">
        <v>348.95295982369322</v>
      </c>
      <c r="D141" s="22">
        <v>12.256399999999999</v>
      </c>
      <c r="E141" s="22">
        <v>20.3064</v>
      </c>
    </row>
    <row r="142" spans="1:5" x14ac:dyDescent="0.3">
      <c r="A142" s="22">
        <v>8.9457000000000004</v>
      </c>
      <c r="B142" s="22">
        <v>3.0542999999999996</v>
      </c>
      <c r="C142" s="22">
        <v>351.32621132668555</v>
      </c>
      <c r="D142" s="22">
        <v>12.213200000000001</v>
      </c>
      <c r="E142" s="22">
        <v>20.263200000000001</v>
      </c>
    </row>
    <row r="143" spans="1:5" x14ac:dyDescent="0.3">
      <c r="A143" s="22">
        <v>8.9209099999999992</v>
      </c>
      <c r="B143" s="22">
        <v>3.0790900000000008</v>
      </c>
      <c r="C143" s="22">
        <v>353.69908429560058</v>
      </c>
      <c r="D143" s="22">
        <v>12.170299999999999</v>
      </c>
      <c r="E143" s="22">
        <v>20.220300000000002</v>
      </c>
    </row>
    <row r="144" spans="1:5" x14ac:dyDescent="0.3">
      <c r="A144" s="22">
        <v>8.9029199999999999</v>
      </c>
      <c r="B144" s="22">
        <v>3.0970800000000001</v>
      </c>
      <c r="C144" s="22">
        <v>355.48484531400379</v>
      </c>
      <c r="D144" s="22">
        <v>12.138400000000001</v>
      </c>
      <c r="E144" s="22">
        <v>20.188400000000001</v>
      </c>
    </row>
    <row r="145" spans="1:5" x14ac:dyDescent="0.3">
      <c r="A145" s="22">
        <v>8.8834099999999996</v>
      </c>
      <c r="B145" s="22">
        <v>3.1165900000000004</v>
      </c>
      <c r="C145" s="22">
        <v>357.42694128537892</v>
      </c>
      <c r="D145" s="22">
        <v>12.103899999999999</v>
      </c>
      <c r="E145" s="22">
        <v>20.1539</v>
      </c>
    </row>
    <row r="146" spans="1:5" x14ac:dyDescent="0.3">
      <c r="A146" s="22">
        <v>8.8630099999999992</v>
      </c>
      <c r="B146" s="22">
        <v>3.1369900000000008</v>
      </c>
      <c r="C146" s="22">
        <v>359.36637052098365</v>
      </c>
      <c r="D146" s="22">
        <v>12.069800000000001</v>
      </c>
      <c r="E146" s="22">
        <v>20.119800000000001</v>
      </c>
    </row>
    <row r="147" spans="1:5" x14ac:dyDescent="0.3">
      <c r="A147" s="22">
        <v>8.8461700000000008</v>
      </c>
      <c r="B147" s="22">
        <v>3.1538299999999992</v>
      </c>
      <c r="C147" s="22">
        <v>360.94223009800834</v>
      </c>
      <c r="D147" s="22">
        <v>12.042199999999999</v>
      </c>
      <c r="E147" s="22">
        <v>20.092199999999998</v>
      </c>
    </row>
    <row r="148" spans="1:5" x14ac:dyDescent="0.3">
      <c r="A148" s="22">
        <v>8.8258600000000005</v>
      </c>
      <c r="B148" s="22">
        <v>3.1741399999999995</v>
      </c>
      <c r="C148" s="22">
        <v>362.895752267734</v>
      </c>
      <c r="D148" s="22">
        <v>12.0084</v>
      </c>
      <c r="E148" s="22">
        <v>20.058399999999999</v>
      </c>
    </row>
    <row r="149" spans="1:5" x14ac:dyDescent="0.3">
      <c r="A149" s="22">
        <v>8.8061799999999995</v>
      </c>
      <c r="B149" s="22">
        <v>3.1938200000000005</v>
      </c>
      <c r="C149" s="22">
        <v>364.84956396437616</v>
      </c>
      <c r="D149" s="22">
        <v>11.9748</v>
      </c>
      <c r="E149" s="22">
        <v>20.024799999999999</v>
      </c>
    </row>
    <row r="150" spans="1:5" x14ac:dyDescent="0.3">
      <c r="A150" s="22">
        <v>8.7898700000000005</v>
      </c>
      <c r="B150" s="22">
        <v>3.2101299999999995</v>
      </c>
      <c r="C150" s="22">
        <v>366.44187865302229</v>
      </c>
      <c r="D150" s="22">
        <v>11.947699999999999</v>
      </c>
      <c r="E150" s="22">
        <v>19.997700000000002</v>
      </c>
    </row>
    <row r="151" spans="1:5" x14ac:dyDescent="0.3">
      <c r="A151" s="22">
        <v>8.7688299999999995</v>
      </c>
      <c r="B151" s="22">
        <v>3.2311700000000005</v>
      </c>
      <c r="C151" s="22">
        <v>368.41367269452007</v>
      </c>
      <c r="D151" s="22">
        <v>11.914400000000001</v>
      </c>
      <c r="E151" s="22">
        <v>19.964400000000001</v>
      </c>
    </row>
    <row r="152" spans="1:5" x14ac:dyDescent="0.3">
      <c r="A152" s="22">
        <v>8.7457999999999991</v>
      </c>
      <c r="B152" s="22">
        <v>3.2542000000000009</v>
      </c>
      <c r="C152" s="22">
        <v>370.56998995853536</v>
      </c>
      <c r="D152" s="22">
        <v>11.878399999999999</v>
      </c>
      <c r="E152" s="22">
        <v>19.9284</v>
      </c>
    </row>
    <row r="153" spans="1:5" x14ac:dyDescent="0.3">
      <c r="A153" s="22">
        <v>8.7311899999999998</v>
      </c>
      <c r="B153" s="22">
        <v>3.2688100000000002</v>
      </c>
      <c r="C153" s="22">
        <v>371.98658381946325</v>
      </c>
      <c r="D153" s="22">
        <v>11.854900000000001</v>
      </c>
      <c r="E153" s="22">
        <v>19.904900000000001</v>
      </c>
    </row>
    <row r="154" spans="1:5" x14ac:dyDescent="0.3">
      <c r="A154" s="22">
        <v>8.7107799999999997</v>
      </c>
      <c r="B154" s="22">
        <v>3.2892200000000003</v>
      </c>
      <c r="C154" s="22">
        <v>373.99667288871217</v>
      </c>
      <c r="D154" s="22">
        <v>11.8218</v>
      </c>
      <c r="E154" s="22">
        <v>19.8718</v>
      </c>
    </row>
    <row r="155" spans="1:5" x14ac:dyDescent="0.3">
      <c r="A155" s="22">
        <v>8.6886600000000005</v>
      </c>
      <c r="B155" s="22">
        <v>3.3113399999999995</v>
      </c>
      <c r="C155" s="22">
        <v>376.09823360831541</v>
      </c>
      <c r="D155" s="22">
        <v>11.7874</v>
      </c>
      <c r="E155" s="22">
        <v>19.837400000000002</v>
      </c>
    </row>
    <row r="156" spans="1:5" x14ac:dyDescent="0.3">
      <c r="A156" s="22">
        <v>8.6725600000000007</v>
      </c>
      <c r="B156" s="22">
        <v>3.3274399999999993</v>
      </c>
      <c r="C156" s="22">
        <v>377.58028476436078</v>
      </c>
      <c r="D156" s="22">
        <v>11.763500000000001</v>
      </c>
      <c r="E156" s="22">
        <v>19.813500000000001</v>
      </c>
    </row>
    <row r="157" spans="1:5" x14ac:dyDescent="0.3">
      <c r="A157" s="22">
        <v>8.6510300000000004</v>
      </c>
      <c r="B157" s="22">
        <v>3.3489699999999996</v>
      </c>
      <c r="C157" s="22">
        <v>379.59655877260462</v>
      </c>
      <c r="D157" s="22">
        <v>11.7311</v>
      </c>
      <c r="E157" s="22">
        <v>19.781100000000002</v>
      </c>
    </row>
    <row r="158" spans="1:5" x14ac:dyDescent="0.3">
      <c r="A158" s="22">
        <v>8.6296400000000002</v>
      </c>
      <c r="B158" s="22">
        <v>3.3703599999999998</v>
      </c>
      <c r="C158" s="22">
        <v>381.67622102784844</v>
      </c>
      <c r="D158" s="22">
        <v>11.698</v>
      </c>
      <c r="E158" s="22">
        <v>19.748000000000001</v>
      </c>
    </row>
    <row r="159" spans="1:5" x14ac:dyDescent="0.3">
      <c r="A159" s="22">
        <v>8.6136999999999997</v>
      </c>
      <c r="B159" s="22">
        <v>3.3863000000000003</v>
      </c>
      <c r="C159" s="22">
        <v>383.21620476676742</v>
      </c>
      <c r="D159" s="22">
        <v>11.6737</v>
      </c>
      <c r="E159" s="22">
        <v>19.723700000000001</v>
      </c>
    </row>
    <row r="160" spans="1:5" x14ac:dyDescent="0.3">
      <c r="A160" s="22">
        <v>8.5918899999999994</v>
      </c>
      <c r="B160" s="22">
        <v>3.4081100000000006</v>
      </c>
      <c r="C160" s="22">
        <v>385.24179094847722</v>
      </c>
      <c r="D160" s="22">
        <v>11.642099999999999</v>
      </c>
      <c r="E160" s="22">
        <v>19.6921</v>
      </c>
    </row>
    <row r="161" spans="1:5" x14ac:dyDescent="0.3">
      <c r="A161" s="22">
        <v>8.5694499999999998</v>
      </c>
      <c r="B161" s="22">
        <v>3.4305500000000002</v>
      </c>
      <c r="C161" s="22">
        <v>387.30098175677745</v>
      </c>
      <c r="D161" s="22">
        <v>11.610099999999999</v>
      </c>
      <c r="E161" s="22">
        <v>19.6601</v>
      </c>
    </row>
    <row r="162" spans="1:5" x14ac:dyDescent="0.3">
      <c r="A162" s="22">
        <v>8.5526</v>
      </c>
      <c r="B162" s="22">
        <v>3.4474</v>
      </c>
      <c r="C162" s="22">
        <v>388.9011248860707</v>
      </c>
      <c r="D162" s="22">
        <v>11.5855</v>
      </c>
      <c r="E162" s="22">
        <v>19.6355</v>
      </c>
    </row>
    <row r="163" spans="1:5" x14ac:dyDescent="0.3">
      <c r="A163" s="22">
        <v>8.5293700000000001</v>
      </c>
      <c r="B163" s="22">
        <v>3.4706299999999999</v>
      </c>
      <c r="C163" s="22">
        <v>391.15039321668735</v>
      </c>
      <c r="D163" s="22">
        <v>11.5511</v>
      </c>
      <c r="E163" s="22">
        <v>19.601100000000002</v>
      </c>
    </row>
    <row r="164" spans="1:5" x14ac:dyDescent="0.3">
      <c r="A164" s="22">
        <v>8.5099900000000002</v>
      </c>
      <c r="B164" s="22">
        <v>3.4900099999999998</v>
      </c>
      <c r="C164" s="22">
        <v>392.96468623704391</v>
      </c>
      <c r="D164" s="22">
        <v>11.5237</v>
      </c>
      <c r="E164" s="22">
        <v>19.573700000000002</v>
      </c>
    </row>
    <row r="165" spans="1:5" x14ac:dyDescent="0.3">
      <c r="A165" s="22">
        <v>8.4916699999999992</v>
      </c>
      <c r="B165" s="22">
        <v>3.5083300000000008</v>
      </c>
      <c r="C165" s="22">
        <v>394.62676647176272</v>
      </c>
      <c r="D165" s="22">
        <v>11.498699999999999</v>
      </c>
      <c r="E165" s="22">
        <v>19.5487</v>
      </c>
    </row>
    <row r="166" spans="1:5" x14ac:dyDescent="0.3">
      <c r="A166" s="22">
        <v>8.4677600000000002</v>
      </c>
      <c r="B166" s="22">
        <v>3.5322399999999998</v>
      </c>
      <c r="C166" s="22">
        <v>396.840285511552</v>
      </c>
      <c r="D166" s="22">
        <v>11.4658</v>
      </c>
      <c r="E166" s="22">
        <v>19.515799999999999</v>
      </c>
    </row>
    <row r="167" spans="1:5" x14ac:dyDescent="0.3">
      <c r="A167" s="22">
        <v>8.4486699999999999</v>
      </c>
      <c r="B167" s="22">
        <v>3.5513300000000001</v>
      </c>
      <c r="C167" s="22">
        <v>398.67291426425504</v>
      </c>
      <c r="D167" s="22">
        <v>11.438700000000001</v>
      </c>
      <c r="E167" s="22">
        <v>19.488700000000001</v>
      </c>
    </row>
    <row r="168" spans="1:5" x14ac:dyDescent="0.3">
      <c r="A168" s="22">
        <v>8.4304799999999993</v>
      </c>
      <c r="B168" s="22">
        <v>3.5695200000000007</v>
      </c>
      <c r="C168" s="22">
        <v>400.39932254278949</v>
      </c>
      <c r="D168" s="22">
        <v>11.413399999999999</v>
      </c>
      <c r="E168" s="22">
        <v>19.4634</v>
      </c>
    </row>
    <row r="169" spans="1:5" x14ac:dyDescent="0.3">
      <c r="A169" s="22">
        <v>8.4065200000000004</v>
      </c>
      <c r="B169" s="22">
        <v>3.5934799999999996</v>
      </c>
      <c r="C169" s="22">
        <v>402.58026871161042</v>
      </c>
      <c r="D169" s="22">
        <v>11.3817</v>
      </c>
      <c r="E169" s="22">
        <v>19.431699999999999</v>
      </c>
    </row>
    <row r="170" spans="1:5" x14ac:dyDescent="0.3">
      <c r="A170" s="22">
        <v>8.3862199999999998</v>
      </c>
      <c r="B170" s="22">
        <v>3.6137800000000002</v>
      </c>
      <c r="C170" s="22">
        <v>404.4259354545573</v>
      </c>
      <c r="D170" s="22">
        <v>11.3551</v>
      </c>
      <c r="E170" s="22">
        <v>19.405100000000001</v>
      </c>
    </row>
    <row r="171" spans="1:5" x14ac:dyDescent="0.3">
      <c r="A171" s="22">
        <v>8.3673000000000002</v>
      </c>
      <c r="B171" s="22">
        <v>3.6326999999999998</v>
      </c>
      <c r="C171" s="22">
        <v>406.21156788863834</v>
      </c>
      <c r="D171" s="22">
        <v>11.329599999999999</v>
      </c>
      <c r="E171" s="22">
        <v>19.3796</v>
      </c>
    </row>
    <row r="172" spans="1:5" x14ac:dyDescent="0.3">
      <c r="A172" s="22">
        <v>8.3446200000000008</v>
      </c>
      <c r="B172" s="22">
        <v>3.6553799999999992</v>
      </c>
      <c r="C172" s="22">
        <v>408.36844730709447</v>
      </c>
      <c r="D172" s="22">
        <v>11.298999999999999</v>
      </c>
      <c r="E172" s="22">
        <v>19.349</v>
      </c>
    </row>
    <row r="173" spans="1:5" x14ac:dyDescent="0.3">
      <c r="A173" s="22">
        <v>8.3243299999999998</v>
      </c>
      <c r="B173" s="22">
        <v>3.6756700000000002</v>
      </c>
      <c r="C173" s="22">
        <v>410.2198336693898</v>
      </c>
      <c r="D173" s="22">
        <v>11.273</v>
      </c>
      <c r="E173" s="22">
        <v>19.323</v>
      </c>
    </row>
    <row r="174" spans="1:5" x14ac:dyDescent="0.3">
      <c r="A174" s="22">
        <v>8.3036600000000007</v>
      </c>
      <c r="B174" s="22">
        <v>3.6963399999999993</v>
      </c>
      <c r="C174" s="22">
        <v>412.07483057923736</v>
      </c>
      <c r="D174" s="22">
        <v>11.2471</v>
      </c>
      <c r="E174" s="22">
        <v>19.2971</v>
      </c>
    </row>
    <row r="175" spans="1:5" x14ac:dyDescent="0.3">
      <c r="A175" s="22">
        <v>8.2807099999999991</v>
      </c>
      <c r="B175" s="22">
        <v>3.7192900000000009</v>
      </c>
      <c r="C175" s="22">
        <v>414.20171714651633</v>
      </c>
      <c r="D175" s="22">
        <v>11.217599999999999</v>
      </c>
      <c r="E175" s="22">
        <v>19.267600000000002</v>
      </c>
    </row>
    <row r="176" spans="1:5" x14ac:dyDescent="0.3">
      <c r="A176" s="22">
        <v>8.2611100000000004</v>
      </c>
      <c r="B176" s="22">
        <v>3.7388899999999996</v>
      </c>
      <c r="C176" s="22">
        <v>416.06241958103089</v>
      </c>
      <c r="D176" s="22">
        <v>11.1921</v>
      </c>
      <c r="E176" s="22">
        <v>19.242100000000001</v>
      </c>
    </row>
    <row r="177" spans="1:5" x14ac:dyDescent="0.3">
      <c r="A177" s="22">
        <v>8.2377400000000005</v>
      </c>
      <c r="B177" s="22">
        <v>3.7622599999999995</v>
      </c>
      <c r="C177" s="22">
        <v>418.20277816366826</v>
      </c>
      <c r="D177" s="22">
        <v>11.1629</v>
      </c>
      <c r="E177" s="22">
        <v>19.212900000000001</v>
      </c>
    </row>
    <row r="178" spans="1:5" x14ac:dyDescent="0.3">
      <c r="A178" s="22">
        <v>8.21678</v>
      </c>
      <c r="B178" s="22">
        <v>3.78322</v>
      </c>
      <c r="C178" s="22">
        <v>420.07289581762075</v>
      </c>
      <c r="D178" s="22">
        <v>11.137600000000001</v>
      </c>
      <c r="E178" s="22">
        <v>19.187600000000003</v>
      </c>
    </row>
    <row r="179" spans="1:5" x14ac:dyDescent="0.3">
      <c r="A179" s="22">
        <v>8.1962600000000005</v>
      </c>
      <c r="B179" s="22">
        <v>3.8037399999999995</v>
      </c>
      <c r="C179" s="22">
        <v>421.94793259637498</v>
      </c>
      <c r="D179" s="22">
        <v>11.112399999999999</v>
      </c>
      <c r="E179" s="22">
        <v>19.162399999999998</v>
      </c>
    </row>
    <row r="180" spans="1:5" x14ac:dyDescent="0.3">
      <c r="A180" s="22">
        <v>8.1759900000000005</v>
      </c>
      <c r="B180" s="22">
        <v>3.8240099999999995</v>
      </c>
      <c r="C180" s="22">
        <v>423.85780096470779</v>
      </c>
      <c r="D180" s="22">
        <v>11.0869</v>
      </c>
      <c r="E180" s="22">
        <v>19.136900000000001</v>
      </c>
    </row>
    <row r="181" spans="1:5" x14ac:dyDescent="0.3">
      <c r="A181" s="22">
        <v>8.1611100000000008</v>
      </c>
      <c r="B181" s="22">
        <v>3.8388899999999992</v>
      </c>
      <c r="C181" s="22">
        <v>425.2404542956773</v>
      </c>
      <c r="D181" s="22">
        <v>11.0686</v>
      </c>
      <c r="E181" s="22">
        <v>19.118600000000001</v>
      </c>
    </row>
    <row r="182" spans="1:5" x14ac:dyDescent="0.3">
      <c r="A182" s="22">
        <v>8.1456099999999996</v>
      </c>
      <c r="B182" s="22">
        <v>3.8543900000000004</v>
      </c>
      <c r="C182" s="22">
        <v>426.63573940212763</v>
      </c>
      <c r="D182" s="22">
        <v>11.0502</v>
      </c>
      <c r="E182" s="22">
        <v>19.100200000000001</v>
      </c>
    </row>
    <row r="183" spans="1:5" x14ac:dyDescent="0.3">
      <c r="A183" s="22">
        <v>8.1267200000000006</v>
      </c>
      <c r="B183" s="22">
        <v>3.8732799999999994</v>
      </c>
      <c r="C183" s="22">
        <v>428.31000356818862</v>
      </c>
      <c r="D183" s="22">
        <v>11.0283</v>
      </c>
      <c r="E183" s="22">
        <v>19.078299999999999</v>
      </c>
    </row>
    <row r="184" spans="1:5" x14ac:dyDescent="0.3">
      <c r="A184" s="22">
        <v>8.1113300000000006</v>
      </c>
      <c r="B184" s="22">
        <v>3.8886699999999994</v>
      </c>
      <c r="C184" s="22">
        <v>429.70067399411442</v>
      </c>
      <c r="D184" s="22">
        <v>11.010199999999999</v>
      </c>
      <c r="E184" s="22">
        <v>19.060200000000002</v>
      </c>
    </row>
    <row r="185" spans="1:5" x14ac:dyDescent="0.3">
      <c r="A185" s="22">
        <v>8.0962399999999999</v>
      </c>
      <c r="B185" s="22">
        <v>3.9037600000000001</v>
      </c>
      <c r="C185" s="22">
        <v>431.10504389910363</v>
      </c>
      <c r="D185" s="22">
        <v>10.992000000000001</v>
      </c>
      <c r="E185" s="22">
        <v>19.042000000000002</v>
      </c>
    </row>
    <row r="186" spans="1:5" x14ac:dyDescent="0.3">
      <c r="A186" s="22">
        <v>8.0782799999999995</v>
      </c>
      <c r="B186" s="22">
        <v>3.9217200000000005</v>
      </c>
      <c r="C186" s="22">
        <v>432.78583916804189</v>
      </c>
      <c r="D186" s="22">
        <v>10.9703</v>
      </c>
      <c r="E186" s="22">
        <v>19.020299999999999</v>
      </c>
    </row>
    <row r="187" spans="1:5" x14ac:dyDescent="0.3">
      <c r="A187" s="22">
        <v>8.0628899999999994</v>
      </c>
      <c r="B187" s="22">
        <v>3.9371100000000006</v>
      </c>
      <c r="C187" s="22">
        <v>434.18589510157148</v>
      </c>
      <c r="D187" s="22">
        <v>10.952299999999999</v>
      </c>
      <c r="E187" s="22">
        <v>19.002299999999998</v>
      </c>
    </row>
    <row r="188" spans="1:5" x14ac:dyDescent="0.3">
      <c r="A188" s="22">
        <v>8.0469200000000001</v>
      </c>
      <c r="B188" s="22">
        <v>3.9530799999999999</v>
      </c>
      <c r="C188" s="22">
        <v>435.59811722277641</v>
      </c>
      <c r="D188" s="22">
        <v>10.9343</v>
      </c>
      <c r="E188" s="22">
        <v>18.984300000000001</v>
      </c>
    </row>
    <row r="189" spans="1:5" x14ac:dyDescent="0.3">
      <c r="A189" s="22">
        <v>8.0279100000000003</v>
      </c>
      <c r="B189" s="22">
        <v>3.9720899999999997</v>
      </c>
      <c r="C189" s="22">
        <v>437.2873429553498</v>
      </c>
      <c r="D189" s="22">
        <v>10.9129</v>
      </c>
      <c r="E189" s="22">
        <v>18.962900000000001</v>
      </c>
    </row>
    <row r="190" spans="1:5" x14ac:dyDescent="0.3">
      <c r="A190" s="22">
        <v>8.0125200000000003</v>
      </c>
      <c r="B190" s="22">
        <v>3.9874799999999997</v>
      </c>
      <c r="C190" s="22">
        <v>438.69606574695786</v>
      </c>
      <c r="D190" s="22">
        <v>10.895200000000001</v>
      </c>
      <c r="E190" s="22">
        <v>18.9452</v>
      </c>
    </row>
    <row r="191" spans="1:5" x14ac:dyDescent="0.3">
      <c r="A191" s="22">
        <v>7.99735</v>
      </c>
      <c r="B191" s="22">
        <v>4.00265</v>
      </c>
      <c r="C191" s="22">
        <v>440.11146516402891</v>
      </c>
      <c r="D191" s="22">
        <v>10.8774</v>
      </c>
      <c r="E191" s="22">
        <v>18.927399999999999</v>
      </c>
    </row>
    <row r="192" spans="1:5" x14ac:dyDescent="0.3">
      <c r="A192" s="22">
        <v>7.97879</v>
      </c>
      <c r="B192" s="22">
        <v>4.02121</v>
      </c>
      <c r="C192" s="22">
        <v>441.81294503759239</v>
      </c>
      <c r="D192" s="22">
        <v>10.856199999999999</v>
      </c>
      <c r="E192" s="22">
        <v>18.906199999999998</v>
      </c>
    </row>
    <row r="193" spans="1:5" x14ac:dyDescent="0.3">
      <c r="A193" s="22">
        <v>7.9628100000000002</v>
      </c>
      <c r="B193" s="22">
        <v>4.0371899999999998</v>
      </c>
      <c r="C193" s="22">
        <v>443.22999857961122</v>
      </c>
      <c r="D193" s="22">
        <v>10.838699999999999</v>
      </c>
      <c r="E193" s="22">
        <v>18.8887</v>
      </c>
    </row>
    <row r="194" spans="1:5" x14ac:dyDescent="0.3">
      <c r="A194" s="22">
        <v>7.9465599999999998</v>
      </c>
      <c r="B194" s="22">
        <v>4.0534400000000002</v>
      </c>
      <c r="C194" s="22">
        <v>444.65481660799998</v>
      </c>
      <c r="D194" s="22">
        <v>10.821099999999999</v>
      </c>
      <c r="E194" s="22">
        <v>18.871099999999998</v>
      </c>
    </row>
    <row r="195" spans="1:5" x14ac:dyDescent="0.3">
      <c r="A195" s="22">
        <v>7.9275500000000001</v>
      </c>
      <c r="B195" s="22">
        <v>4.0724499999999999</v>
      </c>
      <c r="C195" s="22">
        <v>446.36369539931297</v>
      </c>
      <c r="D195" s="22">
        <v>10.8002</v>
      </c>
      <c r="E195" s="22">
        <v>18.850200000000001</v>
      </c>
    </row>
    <row r="196" spans="1:5" x14ac:dyDescent="0.3">
      <c r="A196" s="22">
        <v>7.91214</v>
      </c>
      <c r="B196" s="22">
        <v>4.08786</v>
      </c>
      <c r="C196" s="22">
        <v>447.78875420833219</v>
      </c>
      <c r="D196" s="22">
        <v>10.7828</v>
      </c>
      <c r="E196" s="22">
        <v>18.832799999999999</v>
      </c>
    </row>
    <row r="197" spans="1:5" x14ac:dyDescent="0.3">
      <c r="A197" s="22">
        <v>7.8966099999999999</v>
      </c>
      <c r="B197" s="22">
        <v>4.1033900000000001</v>
      </c>
      <c r="C197" s="22">
        <v>449.22207984046486</v>
      </c>
      <c r="D197" s="22">
        <v>10.7654</v>
      </c>
      <c r="E197" s="22">
        <v>18.8154</v>
      </c>
    </row>
    <row r="198" spans="1:5" x14ac:dyDescent="0.3">
      <c r="A198" s="22">
        <v>7.8520500000000002</v>
      </c>
      <c r="B198" s="22">
        <v>4.1479499999999998</v>
      </c>
      <c r="C198" s="22">
        <v>453.15080436699816</v>
      </c>
      <c r="D198" s="22">
        <v>10.718400000000001</v>
      </c>
      <c r="E198" s="22">
        <v>18.7684</v>
      </c>
    </row>
    <row r="199" spans="1:5" x14ac:dyDescent="0.3">
      <c r="A199" s="22">
        <v>7.7948300000000001</v>
      </c>
      <c r="B199" s="22">
        <v>4.2051699999999999</v>
      </c>
      <c r="C199" s="22">
        <v>458.34107672585634</v>
      </c>
      <c r="D199" s="22">
        <v>10.657500000000001</v>
      </c>
      <c r="E199" s="22">
        <v>18.707500000000003</v>
      </c>
    </row>
    <row r="200" spans="1:5" x14ac:dyDescent="0.3">
      <c r="A200" s="22">
        <v>7.7331399999999997</v>
      </c>
      <c r="B200" s="22">
        <v>4.2668600000000003</v>
      </c>
      <c r="C200" s="22">
        <v>463.80709764261854</v>
      </c>
      <c r="D200" s="22">
        <v>10.5944</v>
      </c>
      <c r="E200" s="22">
        <v>18.644400000000001</v>
      </c>
    </row>
    <row r="201" spans="1:5" x14ac:dyDescent="0.3">
      <c r="A201" s="22">
        <v>7.6731600000000002</v>
      </c>
      <c r="B201" s="22">
        <v>4.3268399999999998</v>
      </c>
      <c r="C201" s="22">
        <v>469.10645877503094</v>
      </c>
      <c r="D201" s="22">
        <v>10.5345</v>
      </c>
      <c r="E201" s="22">
        <v>18.584499999999998</v>
      </c>
    </row>
    <row r="202" spans="1:5" x14ac:dyDescent="0.3">
      <c r="A202" s="22">
        <v>7.6143400000000003</v>
      </c>
      <c r="B202" s="22">
        <v>4.3856599999999997</v>
      </c>
      <c r="C202" s="22">
        <v>474.38665461581871</v>
      </c>
      <c r="D202" s="22">
        <v>10.4758</v>
      </c>
      <c r="E202" s="22">
        <v>18.5258</v>
      </c>
    </row>
    <row r="203" spans="1:5" x14ac:dyDescent="0.3">
      <c r="A203" s="22">
        <v>7.5543899999999997</v>
      </c>
      <c r="B203" s="22">
        <v>4.4456100000000003</v>
      </c>
      <c r="C203" s="22">
        <v>479.64924351225721</v>
      </c>
      <c r="D203" s="22">
        <v>10.4184</v>
      </c>
      <c r="E203" s="22">
        <v>18.468400000000003</v>
      </c>
    </row>
    <row r="204" spans="1:5" x14ac:dyDescent="0.3">
      <c r="A204" s="22">
        <v>7.4945399999999998</v>
      </c>
      <c r="B204" s="22">
        <v>4.5054600000000002</v>
      </c>
      <c r="C204" s="22">
        <v>484.89380535740162</v>
      </c>
      <c r="D204" s="22">
        <v>10.362399999999999</v>
      </c>
      <c r="E204" s="22">
        <v>18.412399999999998</v>
      </c>
    </row>
    <row r="205" spans="1:5" x14ac:dyDescent="0.3">
      <c r="A205" s="22">
        <v>7.4357100000000003</v>
      </c>
      <c r="B205" s="22">
        <v>4.5642899999999997</v>
      </c>
      <c r="C205" s="22">
        <v>490.12018089005767</v>
      </c>
      <c r="D205" s="22">
        <v>10.307499999999999</v>
      </c>
      <c r="E205" s="22">
        <v>18.357500000000002</v>
      </c>
    </row>
    <row r="206" spans="1:5" x14ac:dyDescent="0.3">
      <c r="A206" s="22">
        <v>7.3756599999999999</v>
      </c>
      <c r="B206" s="22">
        <v>4.6243400000000001</v>
      </c>
      <c r="C206" s="22">
        <v>495.3313776676689</v>
      </c>
      <c r="D206" s="22">
        <v>10.2539</v>
      </c>
      <c r="E206" s="22">
        <v>18.303899999999999</v>
      </c>
    </row>
    <row r="207" spans="1:5" x14ac:dyDescent="0.3">
      <c r="A207" s="22">
        <v>7.3158399999999997</v>
      </c>
      <c r="B207" s="22">
        <v>4.6841600000000003</v>
      </c>
      <c r="C207" s="22">
        <v>500.52554403398864</v>
      </c>
      <c r="D207" s="22">
        <v>10.201599999999999</v>
      </c>
      <c r="E207" s="22">
        <v>18.2516</v>
      </c>
    </row>
    <row r="208" spans="1:5" x14ac:dyDescent="0.3">
      <c r="A208" s="22">
        <v>7.2569400000000002</v>
      </c>
      <c r="B208" s="22">
        <v>4.7430599999999998</v>
      </c>
      <c r="C208" s="22">
        <v>505.7034646523594</v>
      </c>
      <c r="D208" s="22">
        <v>10.1503</v>
      </c>
      <c r="E208" s="22">
        <v>18.200299999999999</v>
      </c>
    </row>
    <row r="209" spans="1:5" x14ac:dyDescent="0.3">
      <c r="A209" s="22">
        <v>7.1846199999999998</v>
      </c>
      <c r="B209" s="22">
        <v>4.8153800000000002</v>
      </c>
      <c r="C209" s="22">
        <v>511.9523215127212</v>
      </c>
      <c r="D209" s="22">
        <v>10.089600000000001</v>
      </c>
      <c r="E209" s="22">
        <v>18.139600000000002</v>
      </c>
    </row>
    <row r="210" spans="1:5" x14ac:dyDescent="0.3">
      <c r="A210" s="22">
        <v>7.1243100000000004</v>
      </c>
      <c r="B210" s="22">
        <v>4.8756899999999996</v>
      </c>
      <c r="C210" s="22">
        <v>517.12020986617631</v>
      </c>
      <c r="D210" s="22">
        <v>10.0404</v>
      </c>
      <c r="E210" s="22">
        <v>18.090400000000002</v>
      </c>
    </row>
    <row r="211" spans="1:5" x14ac:dyDescent="0.3">
      <c r="A211" s="22">
        <v>7.06494</v>
      </c>
      <c r="B211" s="22">
        <v>4.93506</v>
      </c>
      <c r="C211" s="22">
        <v>522.27268616867627</v>
      </c>
      <c r="D211" s="22">
        <v>9.9922000000000004</v>
      </c>
      <c r="E211" s="22">
        <v>18.042200000000001</v>
      </c>
    </row>
    <row r="212" spans="1:5" x14ac:dyDescent="0.3">
      <c r="A212" s="22">
        <v>7.0050699999999999</v>
      </c>
      <c r="B212" s="22">
        <v>4.9949300000000001</v>
      </c>
      <c r="C212" s="22">
        <v>527.41230557860706</v>
      </c>
      <c r="D212" s="22">
        <v>9.9450000000000003</v>
      </c>
      <c r="E212" s="22">
        <v>17.995000000000001</v>
      </c>
    </row>
    <row r="213" spans="1:5" x14ac:dyDescent="0.3">
      <c r="A213" s="22">
        <v>6.9439200000000003</v>
      </c>
      <c r="B213" s="22">
        <v>5.0560799999999997</v>
      </c>
      <c r="C213" s="22">
        <v>532.60902119811601</v>
      </c>
      <c r="D213" s="22">
        <v>9.8980999999999995</v>
      </c>
      <c r="E213" s="22">
        <v>17.9481</v>
      </c>
    </row>
    <row r="214" spans="1:5" x14ac:dyDescent="0.3">
      <c r="A214" s="22">
        <v>6.8854100000000003</v>
      </c>
      <c r="B214" s="22">
        <v>5.1145899999999997</v>
      </c>
      <c r="C214" s="22">
        <v>537.64299005440012</v>
      </c>
      <c r="D214" s="22">
        <v>9.8533000000000008</v>
      </c>
      <c r="E214" s="22">
        <v>17.903300000000002</v>
      </c>
    </row>
    <row r="215" spans="1:5" x14ac:dyDescent="0.3">
      <c r="A215" s="22">
        <v>6.8248699999999998</v>
      </c>
      <c r="B215" s="22">
        <v>5.1751300000000002</v>
      </c>
      <c r="C215" s="22">
        <v>542.80973792219243</v>
      </c>
      <c r="D215" s="22">
        <v>9.8079999999999998</v>
      </c>
      <c r="E215" s="22">
        <v>17.858000000000001</v>
      </c>
    </row>
    <row r="216" spans="1:5" x14ac:dyDescent="0.3">
      <c r="A216" s="22">
        <v>6.7653499999999998</v>
      </c>
      <c r="B216" s="22">
        <v>5.2346500000000002</v>
      </c>
      <c r="C216" s="22">
        <v>547.82422572067003</v>
      </c>
      <c r="D216" s="22">
        <v>9.7646999999999995</v>
      </c>
      <c r="E216" s="22">
        <v>17.814700000000002</v>
      </c>
    </row>
    <row r="217" spans="1:5" x14ac:dyDescent="0.3">
      <c r="A217" s="22">
        <v>6.7053900000000004</v>
      </c>
      <c r="B217" s="22">
        <v>5.2946099999999996</v>
      </c>
      <c r="C217" s="22">
        <v>552.95956564617723</v>
      </c>
      <c r="D217" s="22">
        <v>9.7210000000000001</v>
      </c>
      <c r="E217" s="22">
        <v>17.771000000000001</v>
      </c>
    </row>
    <row r="218" spans="1:5" x14ac:dyDescent="0.3">
      <c r="A218" s="22">
        <v>6.6466000000000003</v>
      </c>
      <c r="B218" s="22">
        <v>5.3533999999999997</v>
      </c>
      <c r="C218" s="22">
        <v>557.94091182347336</v>
      </c>
      <c r="D218" s="22">
        <v>9.6792999999999996</v>
      </c>
      <c r="E218" s="22">
        <v>17.729300000000002</v>
      </c>
    </row>
    <row r="219" spans="1:5" x14ac:dyDescent="0.3">
      <c r="A219" s="22">
        <v>6.5855800000000002</v>
      </c>
      <c r="B219" s="22">
        <v>5.4144199999999998</v>
      </c>
      <c r="C219" s="22">
        <v>563.05788311139281</v>
      </c>
      <c r="D219" s="22">
        <v>9.6372</v>
      </c>
      <c r="E219" s="22">
        <v>17.687200000000001</v>
      </c>
    </row>
    <row r="220" spans="1:5" x14ac:dyDescent="0.3">
      <c r="A220" s="22">
        <v>6.5272500000000004</v>
      </c>
      <c r="B220" s="22">
        <v>5.4727499999999996</v>
      </c>
      <c r="C220" s="22">
        <v>568.01315512378847</v>
      </c>
      <c r="D220" s="22">
        <v>9.5970999999999993</v>
      </c>
      <c r="E220" s="22">
        <v>17.647100000000002</v>
      </c>
    </row>
    <row r="221" spans="1:5" x14ac:dyDescent="0.3">
      <c r="A221" s="22">
        <v>6.4665299999999997</v>
      </c>
      <c r="B221" s="22">
        <v>5.5334700000000003</v>
      </c>
      <c r="C221" s="22">
        <v>573.10634034429927</v>
      </c>
      <c r="D221" s="22">
        <v>9.5565999999999995</v>
      </c>
      <c r="E221" s="22">
        <v>17.6066</v>
      </c>
    </row>
    <row r="222" spans="1:5" x14ac:dyDescent="0.3">
      <c r="A222" s="22">
        <v>6.4070299999999998</v>
      </c>
      <c r="B222" s="22">
        <v>5.5929700000000002</v>
      </c>
      <c r="C222" s="22">
        <v>578.03944126286649</v>
      </c>
      <c r="D222" s="22">
        <v>9.5180000000000007</v>
      </c>
      <c r="E222" s="22">
        <v>17.568000000000001</v>
      </c>
    </row>
    <row r="223" spans="1:5" x14ac:dyDescent="0.3">
      <c r="A223" s="22">
        <v>6.3482000000000003</v>
      </c>
      <c r="B223" s="22">
        <v>5.6517999999999997</v>
      </c>
      <c r="C223" s="22">
        <v>583.02536964648891</v>
      </c>
      <c r="D223" s="22">
        <v>9.4794999999999998</v>
      </c>
      <c r="E223" s="22">
        <v>17.529499999999999</v>
      </c>
    </row>
    <row r="224" spans="1:5" x14ac:dyDescent="0.3">
      <c r="A224" s="22">
        <v>6.2874499999999998</v>
      </c>
      <c r="B224" s="22">
        <v>5.7125500000000002</v>
      </c>
      <c r="C224" s="22">
        <v>588.09010984016538</v>
      </c>
      <c r="D224" s="22">
        <v>9.4410000000000007</v>
      </c>
      <c r="E224" s="22">
        <v>17.491</v>
      </c>
    </row>
    <row r="225" spans="1:5" x14ac:dyDescent="0.3">
      <c r="A225" s="22">
        <v>6.2271999999999998</v>
      </c>
      <c r="B225" s="22">
        <v>5.7728000000000002</v>
      </c>
      <c r="C225" s="22">
        <v>593.06101278121719</v>
      </c>
      <c r="D225" s="22">
        <v>9.4036000000000008</v>
      </c>
      <c r="E225" s="22">
        <v>17.453600000000002</v>
      </c>
    </row>
    <row r="226" spans="1:5" x14ac:dyDescent="0.3">
      <c r="A226" s="22">
        <v>6.16831</v>
      </c>
      <c r="B226" s="22">
        <v>5.83169</v>
      </c>
      <c r="C226" s="22">
        <v>598.02238623441986</v>
      </c>
      <c r="D226" s="22">
        <v>9.3670000000000009</v>
      </c>
      <c r="E226" s="22">
        <v>17.417000000000002</v>
      </c>
    </row>
    <row r="227" spans="1:5" x14ac:dyDescent="0.3">
      <c r="A227" s="22">
        <v>6.1085000000000003</v>
      </c>
      <c r="B227" s="22">
        <v>5.8914999999999997</v>
      </c>
      <c r="C227" s="22">
        <v>602.9712550655255</v>
      </c>
      <c r="D227" s="22">
        <v>9.3309999999999995</v>
      </c>
      <c r="E227" s="22">
        <v>17.381</v>
      </c>
    </row>
    <row r="228" spans="1:5" x14ac:dyDescent="0.3">
      <c r="A228" s="22">
        <v>6.0487500000000001</v>
      </c>
      <c r="B228" s="22">
        <v>5.9512499999999999</v>
      </c>
      <c r="C228" s="22">
        <v>607.86887668556631</v>
      </c>
      <c r="D228" s="22">
        <v>9.2958999999999996</v>
      </c>
      <c r="E228" s="22">
        <v>17.3459</v>
      </c>
    </row>
    <row r="229" spans="1:5" x14ac:dyDescent="0.3">
      <c r="A229" s="22">
        <v>5.9892399999999997</v>
      </c>
      <c r="B229" s="22">
        <v>6.0107600000000003</v>
      </c>
      <c r="C229" s="22">
        <v>612.8463831809155</v>
      </c>
      <c r="D229" s="22">
        <v>9.2608999999999995</v>
      </c>
      <c r="E229" s="22">
        <v>17.3109</v>
      </c>
    </row>
    <row r="230" spans="1:5" x14ac:dyDescent="0.3">
      <c r="A230" s="22">
        <v>5.9293399999999998</v>
      </c>
      <c r="B230" s="22">
        <v>6.0706600000000002</v>
      </c>
      <c r="C230" s="22">
        <v>617.76411642319499</v>
      </c>
      <c r="D230" s="22">
        <v>9.2266999999999992</v>
      </c>
      <c r="E230" s="22">
        <v>17.276699999999998</v>
      </c>
    </row>
    <row r="231" spans="1:5" x14ac:dyDescent="0.3">
      <c r="A231" s="22">
        <v>5.8690699999999998</v>
      </c>
      <c r="B231" s="22">
        <v>6.1309300000000002</v>
      </c>
      <c r="C231" s="22">
        <v>622.67357962984579</v>
      </c>
      <c r="D231" s="22">
        <v>9.1930999999999994</v>
      </c>
      <c r="E231" s="22">
        <v>17.243099999999998</v>
      </c>
    </row>
    <row r="232" spans="1:5" x14ac:dyDescent="0.3">
      <c r="A232" s="22">
        <v>5.8100899999999998</v>
      </c>
      <c r="B232" s="22">
        <v>6.1899100000000002</v>
      </c>
      <c r="C232" s="22">
        <v>627.57338263571421</v>
      </c>
      <c r="D232" s="22">
        <v>9.1601999999999997</v>
      </c>
      <c r="E232" s="22">
        <v>17.2102</v>
      </c>
    </row>
    <row r="233" spans="1:5" x14ac:dyDescent="0.3">
      <c r="A233" s="22">
        <v>5.7545599999999997</v>
      </c>
      <c r="B233" s="22">
        <v>6.2454400000000003</v>
      </c>
      <c r="C233" s="22">
        <v>632.08696122523327</v>
      </c>
      <c r="D233" s="22">
        <v>9.1302000000000003</v>
      </c>
      <c r="E233" s="22">
        <v>17.180199999999999</v>
      </c>
    </row>
    <row r="234" spans="1:5" x14ac:dyDescent="0.3">
      <c r="A234" s="22">
        <v>5.6943299999999999</v>
      </c>
      <c r="B234" s="22">
        <v>6.3056700000000001</v>
      </c>
      <c r="C234" s="22">
        <v>636.98399859030019</v>
      </c>
      <c r="D234" s="22">
        <v>9.0980000000000008</v>
      </c>
      <c r="E234" s="22">
        <v>17.148000000000003</v>
      </c>
    </row>
    <row r="235" spans="1:5" x14ac:dyDescent="0.3">
      <c r="A235" s="22">
        <v>5.6351699999999996</v>
      </c>
      <c r="B235" s="22">
        <v>6.3648300000000004</v>
      </c>
      <c r="C235" s="22">
        <v>641.87449152073918</v>
      </c>
      <c r="D235" s="22">
        <v>9.0663</v>
      </c>
      <c r="E235" s="22">
        <v>17.116300000000003</v>
      </c>
    </row>
    <row r="236" spans="1:5" x14ac:dyDescent="0.3">
      <c r="A236" s="22">
        <v>5.5747299999999997</v>
      </c>
      <c r="B236" s="22">
        <v>6.4252700000000003</v>
      </c>
      <c r="C236" s="22">
        <v>646.75354294461999</v>
      </c>
      <c r="D236" s="22">
        <v>9.0350999999999999</v>
      </c>
      <c r="E236" s="22">
        <v>17.085100000000001</v>
      </c>
    </row>
    <row r="237" spans="1:5" x14ac:dyDescent="0.3">
      <c r="A237" s="22">
        <v>5.5164200000000001</v>
      </c>
      <c r="B237" s="22">
        <v>6.4835799999999999</v>
      </c>
      <c r="C237" s="22">
        <v>651.47672734571017</v>
      </c>
      <c r="D237" s="22">
        <v>9.0052000000000003</v>
      </c>
      <c r="E237" s="22">
        <v>17.055199999999999</v>
      </c>
    </row>
    <row r="238" spans="1:5" x14ac:dyDescent="0.3">
      <c r="A238" s="22">
        <v>5.4555600000000002</v>
      </c>
      <c r="B238" s="22">
        <v>6.5444399999999998</v>
      </c>
      <c r="C238" s="22">
        <v>656.47814142027437</v>
      </c>
      <c r="D238" s="22">
        <v>8.9740000000000002</v>
      </c>
      <c r="E238" s="22">
        <v>17.024000000000001</v>
      </c>
    </row>
    <row r="239" spans="1:5" x14ac:dyDescent="0.3">
      <c r="A239" s="22">
        <v>5.3968999999999996</v>
      </c>
      <c r="B239" s="22">
        <v>6.6031000000000004</v>
      </c>
      <c r="C239" s="22">
        <v>661.19043067859218</v>
      </c>
      <c r="D239" s="22">
        <v>8.9449000000000005</v>
      </c>
      <c r="E239" s="22">
        <v>16.994900000000001</v>
      </c>
    </row>
    <row r="240" spans="1:5" x14ac:dyDescent="0.3">
      <c r="A240" s="22">
        <v>5.3351100000000002</v>
      </c>
      <c r="B240" s="22">
        <v>6.6648899999999998</v>
      </c>
      <c r="C240" s="22">
        <v>666.17289078792771</v>
      </c>
      <c r="D240" s="22">
        <v>8.9145000000000003</v>
      </c>
      <c r="E240" s="22">
        <v>16.964500000000001</v>
      </c>
    </row>
    <row r="241" spans="1:5" x14ac:dyDescent="0.3">
      <c r="A241" s="22">
        <v>5.2776699999999996</v>
      </c>
      <c r="B241" s="22">
        <v>6.7223300000000004</v>
      </c>
      <c r="C241" s="22">
        <v>670.87610175120881</v>
      </c>
      <c r="D241" s="22">
        <v>8.8862000000000005</v>
      </c>
      <c r="E241" s="22">
        <v>16.936199999999999</v>
      </c>
    </row>
    <row r="242" spans="1:5" x14ac:dyDescent="0.3">
      <c r="A242" s="22">
        <v>5.2156399999999996</v>
      </c>
      <c r="B242" s="22">
        <v>6.7843600000000004</v>
      </c>
      <c r="C242" s="22">
        <v>675.84207874364483</v>
      </c>
      <c r="D242" s="22">
        <v>8.8567999999999998</v>
      </c>
      <c r="E242" s="22">
        <v>16.9068</v>
      </c>
    </row>
    <row r="243" spans="1:5" x14ac:dyDescent="0.3">
      <c r="A243" s="22">
        <v>5.1573099999999998</v>
      </c>
      <c r="B243" s="22">
        <v>6.8426900000000002</v>
      </c>
      <c r="C243" s="22">
        <v>680.52446805333113</v>
      </c>
      <c r="D243" s="22">
        <v>8.8292999999999999</v>
      </c>
      <c r="E243" s="22">
        <v>16.879300000000001</v>
      </c>
    </row>
    <row r="244" spans="1:5" x14ac:dyDescent="0.3">
      <c r="A244" s="22">
        <v>5.0964400000000003</v>
      </c>
      <c r="B244" s="22">
        <v>6.9035599999999997</v>
      </c>
      <c r="C244" s="22">
        <v>685.47109024593726</v>
      </c>
      <c r="D244" s="22">
        <v>8.8008000000000006</v>
      </c>
      <c r="E244" s="22">
        <v>16.8508</v>
      </c>
    </row>
    <row r="245" spans="1:5" x14ac:dyDescent="0.3">
      <c r="A245" s="22">
        <v>5.0376300000000001</v>
      </c>
      <c r="B245" s="22">
        <v>6.9623699999999999</v>
      </c>
      <c r="C245" s="22">
        <v>690.14381832630249</v>
      </c>
      <c r="D245" s="22">
        <v>8.7743000000000002</v>
      </c>
      <c r="E245" s="22">
        <v>16.824300000000001</v>
      </c>
    </row>
    <row r="246" spans="1:5" x14ac:dyDescent="0.3">
      <c r="A246" s="22">
        <v>4.9759099999999998</v>
      </c>
      <c r="B246" s="22">
        <v>7.0240900000000002</v>
      </c>
      <c r="C246" s="22">
        <v>695.07987998844578</v>
      </c>
      <c r="D246" s="22">
        <v>8.7462999999999997</v>
      </c>
      <c r="E246" s="22">
        <v>16.796300000000002</v>
      </c>
    </row>
    <row r="247" spans="1:5" x14ac:dyDescent="0.3">
      <c r="A247" s="22">
        <v>4.9160199999999996</v>
      </c>
      <c r="B247" s="22">
        <v>7.0839800000000004</v>
      </c>
      <c r="C247" s="22">
        <v>699.86682810977345</v>
      </c>
      <c r="D247" s="22">
        <v>8.7195999999999998</v>
      </c>
      <c r="E247" s="22">
        <v>16.769600000000001</v>
      </c>
    </row>
    <row r="248" spans="1:5" x14ac:dyDescent="0.3">
      <c r="A248" s="22">
        <v>4.8578900000000003</v>
      </c>
      <c r="B248" s="22">
        <v>7.1421099999999997</v>
      </c>
      <c r="C248" s="22">
        <v>704.51581298790063</v>
      </c>
      <c r="D248" s="22">
        <v>8.6940000000000008</v>
      </c>
      <c r="E248" s="22">
        <v>16.744</v>
      </c>
    </row>
    <row r="249" spans="1:5" x14ac:dyDescent="0.3">
      <c r="A249" s="22">
        <v>4.7980099999999997</v>
      </c>
      <c r="B249" s="22">
        <v>7.2019900000000003</v>
      </c>
      <c r="C249" s="22">
        <v>709.29633108701432</v>
      </c>
      <c r="D249" s="22">
        <v>8.6678999999999995</v>
      </c>
      <c r="E249" s="22">
        <v>16.7179</v>
      </c>
    </row>
    <row r="250" spans="1:5" x14ac:dyDescent="0.3">
      <c r="A250" s="22">
        <v>4.7381900000000003</v>
      </c>
      <c r="B250" s="22">
        <v>7.2618099999999997</v>
      </c>
      <c r="C250" s="22">
        <v>714.06274767130674</v>
      </c>
      <c r="D250" s="22">
        <v>8.6422000000000008</v>
      </c>
      <c r="E250" s="22">
        <v>16.6922</v>
      </c>
    </row>
    <row r="251" spans="1:5" x14ac:dyDescent="0.3">
      <c r="A251" s="22">
        <v>4.6783400000000004</v>
      </c>
      <c r="B251" s="22">
        <v>7.3216599999999996</v>
      </c>
      <c r="C251" s="22">
        <v>718.82863674713303</v>
      </c>
      <c r="D251" s="22">
        <v>8.6167999999999996</v>
      </c>
      <c r="E251" s="22">
        <v>16.666800000000002</v>
      </c>
    </row>
    <row r="252" spans="1:5" x14ac:dyDescent="0.3">
      <c r="A252" s="22">
        <v>4.6176000000000004</v>
      </c>
      <c r="B252" s="22">
        <v>7.3823999999999996</v>
      </c>
      <c r="C252" s="22">
        <v>723.65267726591196</v>
      </c>
      <c r="D252" s="22">
        <v>8.5915999999999997</v>
      </c>
      <c r="E252" s="22">
        <v>16.6416</v>
      </c>
    </row>
    <row r="253" spans="1:5" x14ac:dyDescent="0.3">
      <c r="A253" s="22">
        <v>4.5575599999999996</v>
      </c>
      <c r="B253" s="22">
        <v>7.4424400000000004</v>
      </c>
      <c r="C253" s="22">
        <v>728.41205832161552</v>
      </c>
      <c r="D253" s="22">
        <v>8.5670000000000002</v>
      </c>
      <c r="E253" s="22">
        <v>16.617000000000001</v>
      </c>
    </row>
    <row r="254" spans="1:5" x14ac:dyDescent="0.3">
      <c r="A254" s="22">
        <v>4.4984900000000003</v>
      </c>
      <c r="B254" s="22">
        <v>7.5015099999999997</v>
      </c>
      <c r="C254" s="22">
        <v>733.08859926940636</v>
      </c>
      <c r="D254" s="22">
        <v>8.5429999999999993</v>
      </c>
      <c r="E254" s="22">
        <v>16.593</v>
      </c>
    </row>
    <row r="255" spans="1:5" x14ac:dyDescent="0.3">
      <c r="A255" s="22">
        <v>4.4384600000000001</v>
      </c>
      <c r="B255" s="22">
        <v>7.5615399999999999</v>
      </c>
      <c r="C255" s="22">
        <v>737.83815440809281</v>
      </c>
      <c r="D255" s="22">
        <v>8.5189000000000004</v>
      </c>
      <c r="E255" s="22">
        <v>16.568899999999999</v>
      </c>
    </row>
    <row r="256" spans="1:5" x14ac:dyDescent="0.3">
      <c r="A256" s="22">
        <v>4.3784599999999996</v>
      </c>
      <c r="B256" s="22">
        <v>7.6215400000000004</v>
      </c>
      <c r="C256" s="22">
        <v>742.58119651970173</v>
      </c>
      <c r="D256" s="22">
        <v>8.4949999999999992</v>
      </c>
      <c r="E256" s="22">
        <v>16.545000000000002</v>
      </c>
    </row>
    <row r="257" spans="1:5" x14ac:dyDescent="0.3">
      <c r="A257" s="22">
        <v>4.31853</v>
      </c>
      <c r="B257" s="22">
        <v>7.68147</v>
      </c>
      <c r="C257" s="22">
        <v>747.3123747230984</v>
      </c>
      <c r="D257" s="22">
        <v>8.4715000000000007</v>
      </c>
      <c r="E257" s="22">
        <v>16.521500000000003</v>
      </c>
    </row>
    <row r="258" spans="1:5" x14ac:dyDescent="0.3">
      <c r="A258" s="22">
        <v>4.2147199999999998</v>
      </c>
      <c r="B258" s="22">
        <v>7.7852800000000002</v>
      </c>
      <c r="C258" s="22">
        <v>755.49454819001448</v>
      </c>
      <c r="D258" s="22">
        <v>8.4313000000000002</v>
      </c>
      <c r="E258" s="22">
        <v>16.481300000000001</v>
      </c>
    </row>
    <row r="259" spans="1:5" x14ac:dyDescent="0.3">
      <c r="A259" s="22">
        <v>4.1545199999999998</v>
      </c>
      <c r="B259" s="22">
        <v>7.8454800000000002</v>
      </c>
      <c r="C259" s="22">
        <v>760.23997201892314</v>
      </c>
      <c r="D259" s="22">
        <v>8.4082000000000008</v>
      </c>
      <c r="E259" s="22">
        <v>16.458200000000001</v>
      </c>
    </row>
    <row r="260" spans="1:5" x14ac:dyDescent="0.3">
      <c r="A260" s="22">
        <v>4.0943199999999997</v>
      </c>
      <c r="B260" s="22">
        <v>7.9056800000000003</v>
      </c>
      <c r="C260" s="22">
        <v>764.97816749693743</v>
      </c>
      <c r="D260" s="22">
        <v>8.3854000000000006</v>
      </c>
      <c r="E260" s="22">
        <v>16.435400000000001</v>
      </c>
    </row>
    <row r="261" spans="1:5" x14ac:dyDescent="0.3">
      <c r="A261" s="22">
        <v>4.03409</v>
      </c>
      <c r="B261" s="22">
        <v>7.96591</v>
      </c>
      <c r="C261" s="22">
        <v>769.71984036741378</v>
      </c>
      <c r="D261" s="22">
        <v>8.3627000000000002</v>
      </c>
      <c r="E261" s="22">
        <v>16.412700000000001</v>
      </c>
    </row>
    <row r="262" spans="1:5" x14ac:dyDescent="0.3">
      <c r="A262" s="22">
        <v>3.9740500000000001</v>
      </c>
      <c r="B262" s="22">
        <v>8.0259499999999999</v>
      </c>
      <c r="C262" s="22">
        <v>774.44487016168728</v>
      </c>
      <c r="D262" s="22">
        <v>8.3401999999999994</v>
      </c>
      <c r="E262" s="22">
        <v>16.3902</v>
      </c>
    </row>
    <row r="263" spans="1:5" x14ac:dyDescent="0.3">
      <c r="A263" s="22">
        <v>3.9138999999999999</v>
      </c>
      <c r="B263" s="22">
        <v>8.0861000000000001</v>
      </c>
      <c r="C263" s="22">
        <v>779.18344833178139</v>
      </c>
      <c r="D263" s="22">
        <v>8.3178000000000001</v>
      </c>
      <c r="E263" s="22">
        <v>16.367800000000003</v>
      </c>
    </row>
    <row r="264" spans="1:5" x14ac:dyDescent="0.3">
      <c r="A264" s="22">
        <v>3.85392</v>
      </c>
      <c r="B264" s="22">
        <v>8.1460799999999995</v>
      </c>
      <c r="C264" s="22">
        <v>783.90592308294151</v>
      </c>
      <c r="D264" s="22">
        <v>8.2955000000000005</v>
      </c>
      <c r="E264" s="22">
        <v>16.345500000000001</v>
      </c>
    </row>
    <row r="265" spans="1:5" x14ac:dyDescent="0.3">
      <c r="A265" s="22">
        <v>3.7938100000000001</v>
      </c>
      <c r="B265" s="22">
        <v>8.2061899999999994</v>
      </c>
      <c r="C265" s="22">
        <v>788.63648267030453</v>
      </c>
      <c r="D265" s="22">
        <v>8.2734000000000005</v>
      </c>
      <c r="E265" s="22">
        <v>16.323399999999999</v>
      </c>
    </row>
    <row r="266" spans="1:5" x14ac:dyDescent="0.3">
      <c r="A266" s="22">
        <v>3.7336399999999998</v>
      </c>
      <c r="B266" s="22">
        <v>8.2663600000000006</v>
      </c>
      <c r="C266" s="22">
        <v>793.36932010973487</v>
      </c>
      <c r="D266" s="22">
        <v>8.2515000000000001</v>
      </c>
      <c r="E266" s="22">
        <v>16.301500000000001</v>
      </c>
    </row>
    <row r="267" spans="1:5" x14ac:dyDescent="0.3">
      <c r="A267" s="22">
        <v>3.6757599999999999</v>
      </c>
      <c r="B267" s="22">
        <v>8.3242399999999996</v>
      </c>
      <c r="C267" s="22">
        <v>797.91919808398234</v>
      </c>
      <c r="D267" s="22">
        <v>8.2304999999999993</v>
      </c>
      <c r="E267" s="22">
        <v>16.2805</v>
      </c>
    </row>
    <row r="268" spans="1:5" x14ac:dyDescent="0.3">
      <c r="A268" s="22">
        <v>3.6156000000000001</v>
      </c>
      <c r="B268" s="22">
        <v>8.3843999999999994</v>
      </c>
      <c r="C268" s="22">
        <v>802.65151161759832</v>
      </c>
      <c r="D268" s="22">
        <v>8.2088999999999999</v>
      </c>
      <c r="E268" s="22">
        <v>16.258900000000001</v>
      </c>
    </row>
    <row r="269" spans="1:5" x14ac:dyDescent="0.3">
      <c r="A269" s="22">
        <v>3.5554899999999998</v>
      </c>
      <c r="B269" s="22">
        <v>8.4445100000000011</v>
      </c>
      <c r="C269" s="22">
        <v>807.37818016922211</v>
      </c>
      <c r="D269" s="22">
        <v>8.1873000000000005</v>
      </c>
      <c r="E269" s="22">
        <v>16.237300000000001</v>
      </c>
    </row>
    <row r="270" spans="1:5" x14ac:dyDescent="0.3">
      <c r="A270" s="22">
        <v>3.4953699999999999</v>
      </c>
      <c r="B270" s="22">
        <v>8.5046300000000006</v>
      </c>
      <c r="C270" s="22">
        <v>812.11473516882859</v>
      </c>
      <c r="D270" s="22">
        <v>8.1658000000000008</v>
      </c>
      <c r="E270" s="22">
        <v>16.215800000000002</v>
      </c>
    </row>
    <row r="271" spans="1:5" x14ac:dyDescent="0.3">
      <c r="A271" s="22">
        <v>3.4352900000000002</v>
      </c>
      <c r="B271" s="22">
        <v>8.5647099999999998</v>
      </c>
      <c r="C271" s="22">
        <v>816.85293308327289</v>
      </c>
      <c r="D271" s="22">
        <v>8.1441999999999997</v>
      </c>
      <c r="E271" s="22">
        <v>16.194200000000002</v>
      </c>
    </row>
    <row r="272" spans="1:5" x14ac:dyDescent="0.3">
      <c r="A272" s="22">
        <v>3.3753199999999999</v>
      </c>
      <c r="B272" s="22">
        <v>8.6246799999999997</v>
      </c>
      <c r="C272" s="22">
        <v>821.58707465377881</v>
      </c>
      <c r="D272" s="22">
        <v>8.1227</v>
      </c>
      <c r="E272" s="22">
        <v>16.172699999999999</v>
      </c>
    </row>
    <row r="273" spans="1:5" x14ac:dyDescent="0.3">
      <c r="A273" s="22">
        <v>3.3152499999999998</v>
      </c>
      <c r="B273" s="22">
        <v>8.6847500000000011</v>
      </c>
      <c r="C273" s="22">
        <v>826.33249363610355</v>
      </c>
      <c r="D273" s="22">
        <v>8.1012000000000004</v>
      </c>
      <c r="E273" s="22">
        <v>16.151200000000003</v>
      </c>
    </row>
    <row r="274" spans="1:5" x14ac:dyDescent="0.3">
      <c r="A274" s="22">
        <v>3.2552400000000001</v>
      </c>
      <c r="B274" s="22">
        <v>8.7447599999999994</v>
      </c>
      <c r="C274" s="22">
        <v>831.07682083970883</v>
      </c>
      <c r="D274" s="22">
        <v>8.0798000000000005</v>
      </c>
      <c r="E274" s="22">
        <v>16.129800000000003</v>
      </c>
    </row>
    <row r="275" spans="1:5" x14ac:dyDescent="0.3">
      <c r="A275" s="22">
        <v>3.1951499999999999</v>
      </c>
      <c r="B275" s="22">
        <v>8.8048500000000001</v>
      </c>
      <c r="C275" s="22">
        <v>835.83345844367454</v>
      </c>
      <c r="D275" s="22">
        <v>8.0584000000000007</v>
      </c>
      <c r="E275" s="22">
        <v>16.108400000000003</v>
      </c>
    </row>
    <row r="276" spans="1:5" x14ac:dyDescent="0.3">
      <c r="A276" s="22">
        <v>3.1352000000000002</v>
      </c>
      <c r="B276" s="22">
        <v>8.8647999999999989</v>
      </c>
      <c r="C276" s="22">
        <v>840.58829324160217</v>
      </c>
      <c r="D276" s="22">
        <v>8.0370000000000008</v>
      </c>
      <c r="E276" s="22">
        <v>16.087000000000003</v>
      </c>
    </row>
    <row r="277" spans="1:5" x14ac:dyDescent="0.3">
      <c r="A277" s="22">
        <v>3.07518</v>
      </c>
      <c r="B277" s="22">
        <v>8.9248200000000004</v>
      </c>
      <c r="C277" s="22">
        <v>845.35678570803498</v>
      </c>
      <c r="D277" s="22">
        <v>8.0154999999999994</v>
      </c>
      <c r="E277" s="22">
        <v>16.0655</v>
      </c>
    </row>
    <row r="278" spans="1:5" x14ac:dyDescent="0.3">
      <c r="A278" s="22">
        <v>3.01525</v>
      </c>
      <c r="B278" s="22">
        <v>8.98475</v>
      </c>
      <c r="C278" s="22">
        <v>850.12541798964446</v>
      </c>
      <c r="D278" s="22">
        <v>7.9939999999999998</v>
      </c>
      <c r="E278" s="22">
        <v>16.044</v>
      </c>
    </row>
  </sheetData>
  <mergeCells count="63">
    <mergeCell ref="AH40:AI40"/>
    <mergeCell ref="W37:Z37"/>
    <mergeCell ref="W38:Z38"/>
    <mergeCell ref="V39:AA39"/>
    <mergeCell ref="I85:K85"/>
    <mergeCell ref="I84:K84"/>
    <mergeCell ref="I83:K83"/>
    <mergeCell ref="I82:K82"/>
    <mergeCell ref="V82:X82"/>
    <mergeCell ref="V83:X83"/>
    <mergeCell ref="V84:X84"/>
    <mergeCell ref="V85:X85"/>
    <mergeCell ref="J37:M37"/>
    <mergeCell ref="I39:N39"/>
    <mergeCell ref="R58:S58"/>
    <mergeCell ref="H60:O60"/>
    <mergeCell ref="I88:K88"/>
    <mergeCell ref="U60:AB60"/>
    <mergeCell ref="H40:O40"/>
    <mergeCell ref="U40:AB40"/>
    <mergeCell ref="J38:M38"/>
    <mergeCell ref="AE40:AF40"/>
    <mergeCell ref="JS2:KA2"/>
    <mergeCell ref="JO10:JP10"/>
    <mergeCell ref="HZ2:IH2"/>
    <mergeCell ref="HV10:HW10"/>
    <mergeCell ref="IO2:IW2"/>
    <mergeCell ref="IK10:IL10"/>
    <mergeCell ref="JD2:JL2"/>
    <mergeCell ref="IZ10:JA10"/>
    <mergeCell ref="GG2:GO2"/>
    <mergeCell ref="GC10:GD10"/>
    <mergeCell ref="GV2:HD2"/>
    <mergeCell ref="GR10:GS10"/>
    <mergeCell ref="HK2:HS2"/>
    <mergeCell ref="HG10:HH10"/>
    <mergeCell ref="EN2:EV2"/>
    <mergeCell ref="EJ10:EK10"/>
    <mergeCell ref="FC2:FK2"/>
    <mergeCell ref="EY10:EZ10"/>
    <mergeCell ref="FR2:FZ2"/>
    <mergeCell ref="FN10:FO10"/>
    <mergeCell ref="CU2:DC2"/>
    <mergeCell ref="CQ10:CR10"/>
    <mergeCell ref="DJ2:DR2"/>
    <mergeCell ref="DF10:DG10"/>
    <mergeCell ref="DY2:EG2"/>
    <mergeCell ref="DU10:DV10"/>
    <mergeCell ref="CF2:CN2"/>
    <mergeCell ref="CB10:CC10"/>
    <mergeCell ref="Z6:AA6"/>
    <mergeCell ref="AD6:AE6"/>
    <mergeCell ref="Z7:AA7"/>
    <mergeCell ref="Z9:AA9"/>
    <mergeCell ref="AD2:AL2"/>
    <mergeCell ref="AO2:AS2"/>
    <mergeCell ref="AU2:AV2"/>
    <mergeCell ref="AX10:AY10"/>
    <mergeCell ref="BB2:BJ2"/>
    <mergeCell ref="BQ2:BY2"/>
    <mergeCell ref="BM10:BN10"/>
    <mergeCell ref="AU9:AW19"/>
    <mergeCell ref="AN7:AO12"/>
  </mergeCells>
  <conditionalFormatting sqref="AN5">
    <cfRule type="expression" dxfId="26" priority="8">
      <formula>AO5&lt;118.5</formula>
    </cfRule>
    <cfRule type="expression" dxfId="25" priority="9">
      <formula>AO5&gt;120</formula>
    </cfRule>
    <cfRule type="expression" dxfId="24" priority="10">
      <formula>AO5&gt;=118.5</formula>
    </cfRule>
  </conditionalFormatting>
  <conditionalFormatting sqref="AU5">
    <cfRule type="expression" dxfId="23" priority="5">
      <formula>$AN$5&gt;17</formula>
    </cfRule>
    <cfRule type="expression" dxfId="22" priority="6">
      <formula>$AN$5&lt;17</formula>
    </cfRule>
    <cfRule type="expression" dxfId="21" priority="7">
      <formula>$AN$5=17</formula>
    </cfRule>
  </conditionalFormatting>
  <conditionalFormatting sqref="H58:J58 H78:P78 U58:W58 U78:AC78 R78:S78 L58:P58 Y58:AC58">
    <cfRule type="expression" dxfId="20" priority="4">
      <formula>$AN$5&lt;17</formula>
    </cfRule>
  </conditionalFormatting>
  <conditionalFormatting sqref="U77:AC77 U57:W57 H57:J57 H77:P77 L57:P57 Y57:AC57">
    <cfRule type="expression" dxfId="19" priority="3">
      <formula>$AN$5&lt;16</formula>
    </cfRule>
  </conditionalFormatting>
  <conditionalFormatting sqref="R77:S77">
    <cfRule type="expression" dxfId="18" priority="2">
      <formula>$AN$5&lt;16</formula>
    </cfRule>
  </conditionalFormatting>
  <conditionalFormatting sqref="AV5">
    <cfRule type="expression" dxfId="17" priority="1">
      <formula>$AN$5&lt;17</formula>
    </cfRule>
  </conditionalFormatting>
  <pageMargins left="0.7" right="0.7" top="0.75" bottom="0.75" header="0.3" footer="0.3"/>
  <pageSetup orientation="portrait"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99"/>
  <sheetViews>
    <sheetView workbookViewId="0"/>
  </sheetViews>
  <sheetFormatPr defaultRowHeight="14.4" x14ac:dyDescent="0.3"/>
  <cols>
    <col min="1" max="1" width="12.21875" style="23" customWidth="1"/>
    <col min="2" max="32" width="14.77734375" style="6" customWidth="1"/>
    <col min="33" max="33" width="2.21875" style="71" customWidth="1"/>
    <col min="34" max="56" width="14.77734375" style="6" customWidth="1"/>
    <col min="57" max="57" width="2.21875" style="71" customWidth="1"/>
    <col min="58" max="71" width="14.77734375" style="6" customWidth="1"/>
    <col min="72" max="72" width="2.21875" style="71" customWidth="1"/>
    <col min="73" max="86" width="14.77734375" style="6" customWidth="1"/>
    <col min="87" max="87" width="2.21875" style="71" customWidth="1"/>
    <col min="88" max="101" width="14.77734375" style="6" customWidth="1"/>
    <col min="102" max="102" width="2.21875" style="71" customWidth="1"/>
    <col min="103" max="116" width="14.77734375" style="6" customWidth="1"/>
    <col min="117" max="117" width="2.21875" style="71" customWidth="1"/>
    <col min="118" max="131" width="14.77734375" style="6" customWidth="1"/>
    <col min="132" max="132" width="2.21875" style="71" customWidth="1"/>
    <col min="133" max="146" width="14.77734375" style="6" customWidth="1"/>
    <col min="147" max="147" width="2.21875" style="71" customWidth="1"/>
    <col min="148" max="161" width="14.77734375" style="6" customWidth="1"/>
    <col min="162" max="162" width="2.21875" style="71" customWidth="1"/>
    <col min="163" max="176" width="14.77734375" style="6" customWidth="1"/>
    <col min="177" max="177" width="2.21875" style="71" customWidth="1"/>
    <col min="178" max="191" width="14.77734375" style="6" customWidth="1"/>
    <col min="192" max="192" width="2.21875" style="96" customWidth="1"/>
    <col min="193" max="206" width="14.77734375" customWidth="1"/>
    <col min="207" max="207" width="2.21875" style="96" customWidth="1"/>
    <col min="208" max="221" width="14.77734375" customWidth="1"/>
    <col min="222" max="222" width="2.21875" style="96" customWidth="1"/>
    <col min="223" max="236" width="14.77734375" customWidth="1"/>
    <col min="237" max="237" width="2.21875" style="96" customWidth="1"/>
    <col min="238" max="251" width="14.77734375" customWidth="1"/>
    <col min="252" max="252" width="2.21875" style="96" customWidth="1"/>
    <col min="253" max="266" width="14.77734375" customWidth="1"/>
    <col min="267" max="267" width="2.21875" style="96" customWidth="1"/>
    <col min="268" max="281" width="14.77734375" customWidth="1"/>
    <col min="282" max="282" width="14.77734375" style="6" customWidth="1"/>
    <col min="283" max="284" width="14.77734375" customWidth="1"/>
  </cols>
  <sheetData>
    <row r="1" spans="1:283" ht="15" thickBot="1" x14ac:dyDescent="0.35">
      <c r="B1" s="1"/>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93"/>
      <c r="AH1" s="177" t="s">
        <v>379</v>
      </c>
      <c r="AI1" s="1"/>
      <c r="AJ1" s="1"/>
      <c r="AK1" s="1"/>
      <c r="AL1" s="8"/>
      <c r="AM1" s="8"/>
      <c r="AO1" s="178" t="s">
        <v>378</v>
      </c>
      <c r="AP1" s="8"/>
      <c r="AQ1" s="7"/>
      <c r="AR1" s="7"/>
      <c r="AS1" s="7"/>
      <c r="AT1" s="7"/>
      <c r="AU1" s="7"/>
      <c r="AV1" s="7"/>
      <c r="AW1" s="7"/>
      <c r="AX1" s="7"/>
      <c r="AY1" s="7"/>
      <c r="AZ1" s="7"/>
      <c r="GK1" s="6"/>
      <c r="GL1" s="6"/>
      <c r="GM1" s="6"/>
      <c r="GN1" s="6"/>
      <c r="GO1" s="6"/>
      <c r="GP1" s="6"/>
      <c r="GQ1" s="6"/>
      <c r="GR1" s="6"/>
      <c r="GS1" s="6"/>
      <c r="GT1" s="6"/>
      <c r="GU1" s="6"/>
      <c r="GV1" s="6"/>
      <c r="GW1" s="6"/>
      <c r="GX1" s="6"/>
      <c r="GZ1" s="6"/>
      <c r="HA1" s="6"/>
      <c r="HB1" s="6"/>
      <c r="HC1" s="6"/>
      <c r="HD1" s="6"/>
      <c r="HE1" s="6"/>
      <c r="HF1" s="6"/>
      <c r="HG1" s="6"/>
      <c r="HH1" s="6"/>
      <c r="HI1" s="6"/>
      <c r="HJ1" s="6"/>
      <c r="HK1" s="6"/>
      <c r="HL1" s="6"/>
      <c r="HM1" s="6"/>
      <c r="HO1" s="6"/>
      <c r="HP1" s="6"/>
      <c r="HQ1" s="6"/>
      <c r="HR1" s="6"/>
      <c r="HS1" s="6"/>
      <c r="HT1" s="6"/>
      <c r="HU1" s="6"/>
      <c r="HV1" s="6"/>
      <c r="HW1" s="6"/>
      <c r="HX1" s="6"/>
      <c r="HY1" s="6"/>
      <c r="HZ1" s="6"/>
      <c r="IA1" s="6"/>
      <c r="IB1" s="6"/>
      <c r="ID1" s="6"/>
      <c r="IE1" s="6"/>
      <c r="IF1" s="6"/>
      <c r="IG1" s="6"/>
      <c r="IH1" s="6"/>
      <c r="II1" s="6"/>
      <c r="IJ1" s="6"/>
      <c r="IK1" s="6"/>
      <c r="IL1" s="6"/>
      <c r="IM1" s="6"/>
      <c r="IN1" s="6"/>
      <c r="IO1" s="6"/>
      <c r="IP1" s="6"/>
      <c r="IQ1" s="6"/>
      <c r="IS1" s="6"/>
      <c r="IT1" s="6"/>
      <c r="IU1" s="6"/>
      <c r="IV1" s="6"/>
      <c r="IW1" s="6"/>
      <c r="IX1" s="6"/>
      <c r="IY1" s="6"/>
      <c r="IZ1" s="6"/>
      <c r="JA1" s="6"/>
      <c r="JB1" s="6"/>
      <c r="JC1" s="6"/>
      <c r="JD1" s="6"/>
      <c r="JE1" s="6"/>
      <c r="JF1" s="6"/>
      <c r="JH1" s="6"/>
      <c r="JI1" s="6"/>
      <c r="JJ1" s="6"/>
      <c r="JK1" s="6"/>
      <c r="JL1" s="6"/>
      <c r="JM1" s="6"/>
      <c r="JN1" s="6"/>
      <c r="JO1" s="6"/>
      <c r="JP1" s="6"/>
      <c r="JQ1" s="6"/>
      <c r="JR1" s="6"/>
      <c r="JS1" s="6"/>
      <c r="JT1" s="6"/>
      <c r="JU1" s="6"/>
    </row>
    <row r="2" spans="1:283" ht="15" thickBot="1" x14ac:dyDescent="0.35">
      <c r="B2" s="177" t="s">
        <v>377</v>
      </c>
      <c r="C2" s="7"/>
      <c r="D2" s="7"/>
      <c r="E2" s="7"/>
      <c r="F2" s="7"/>
      <c r="G2" s="7"/>
      <c r="H2" s="7"/>
      <c r="I2" s="7"/>
      <c r="J2" s="7"/>
      <c r="K2" s="7"/>
      <c r="L2" s="7"/>
      <c r="M2" s="7"/>
      <c r="N2" s="7"/>
      <c r="O2" s="7"/>
      <c r="P2" s="7"/>
      <c r="Q2" s="7"/>
      <c r="R2" s="7"/>
      <c r="S2" s="7"/>
      <c r="T2" s="7"/>
      <c r="U2" s="7"/>
      <c r="V2" s="7"/>
      <c r="W2" s="7"/>
      <c r="X2" s="207" t="s">
        <v>8</v>
      </c>
      <c r="Y2" s="220"/>
      <c r="Z2" s="220"/>
      <c r="AA2" s="220"/>
      <c r="AB2" s="220"/>
      <c r="AC2" s="220"/>
      <c r="AD2" s="220"/>
      <c r="AE2" s="220"/>
      <c r="AF2" s="221"/>
      <c r="AG2" s="93"/>
      <c r="AH2" s="1"/>
      <c r="AI2" s="222" t="s">
        <v>263</v>
      </c>
      <c r="AJ2" s="222"/>
      <c r="AK2" s="222"/>
      <c r="AL2" s="222"/>
      <c r="AM2" s="222"/>
      <c r="AN2" s="9" t="s">
        <v>10</v>
      </c>
      <c r="AO2" s="223" t="s">
        <v>11</v>
      </c>
      <c r="AP2" s="223"/>
      <c r="AQ2" s="52" t="s">
        <v>264</v>
      </c>
      <c r="AR2" s="7"/>
      <c r="AS2" s="7"/>
      <c r="AT2" s="7"/>
      <c r="AU2" s="7"/>
      <c r="AV2" s="207" t="s">
        <v>13</v>
      </c>
      <c r="AW2" s="208"/>
      <c r="AX2" s="208"/>
      <c r="AY2" s="208"/>
      <c r="AZ2" s="208"/>
      <c r="BA2" s="208"/>
      <c r="BB2" s="208"/>
      <c r="BC2" s="208"/>
      <c r="BD2" s="209"/>
      <c r="BF2" s="52" t="s">
        <v>265</v>
      </c>
      <c r="BG2" s="7"/>
      <c r="BH2" s="7"/>
      <c r="BI2" s="7"/>
      <c r="BJ2" s="7"/>
      <c r="BK2" s="207" t="s">
        <v>97</v>
      </c>
      <c r="BL2" s="208"/>
      <c r="BM2" s="208"/>
      <c r="BN2" s="208"/>
      <c r="BO2" s="208"/>
      <c r="BP2" s="208"/>
      <c r="BQ2" s="208"/>
      <c r="BR2" s="208"/>
      <c r="BS2" s="209"/>
      <c r="BU2" s="52" t="s">
        <v>266</v>
      </c>
      <c r="BV2" s="7"/>
      <c r="BW2" s="7"/>
      <c r="BX2" s="7"/>
      <c r="BY2" s="7"/>
      <c r="BZ2" s="207" t="s">
        <v>103</v>
      </c>
      <c r="CA2" s="208"/>
      <c r="CB2" s="208"/>
      <c r="CC2" s="208"/>
      <c r="CD2" s="208"/>
      <c r="CE2" s="208"/>
      <c r="CF2" s="208"/>
      <c r="CG2" s="208"/>
      <c r="CH2" s="209"/>
      <c r="CJ2" s="52" t="s">
        <v>267</v>
      </c>
      <c r="CK2" s="7"/>
      <c r="CL2" s="7"/>
      <c r="CM2" s="7"/>
      <c r="CN2" s="7"/>
      <c r="CO2" s="207" t="s">
        <v>115</v>
      </c>
      <c r="CP2" s="208"/>
      <c r="CQ2" s="208"/>
      <c r="CR2" s="208"/>
      <c r="CS2" s="208"/>
      <c r="CT2" s="208"/>
      <c r="CU2" s="208"/>
      <c r="CV2" s="208"/>
      <c r="CW2" s="209"/>
      <c r="CY2" s="52" t="s">
        <v>268</v>
      </c>
      <c r="CZ2" s="7"/>
      <c r="DA2" s="7"/>
      <c r="DB2" s="7"/>
      <c r="DC2" s="7"/>
      <c r="DD2" s="207" t="s">
        <v>123</v>
      </c>
      <c r="DE2" s="208"/>
      <c r="DF2" s="208"/>
      <c r="DG2" s="208"/>
      <c r="DH2" s="208"/>
      <c r="DI2" s="208"/>
      <c r="DJ2" s="208"/>
      <c r="DK2" s="208"/>
      <c r="DL2" s="209"/>
      <c r="DN2" s="52" t="s">
        <v>269</v>
      </c>
      <c r="DO2" s="7"/>
      <c r="DP2" s="7"/>
      <c r="DQ2" s="7"/>
      <c r="DR2" s="7"/>
      <c r="DS2" s="207" t="s">
        <v>133</v>
      </c>
      <c r="DT2" s="208"/>
      <c r="DU2" s="208"/>
      <c r="DV2" s="208"/>
      <c r="DW2" s="208"/>
      <c r="DX2" s="208"/>
      <c r="DY2" s="208"/>
      <c r="DZ2" s="208"/>
      <c r="EA2" s="209"/>
      <c r="EC2" s="52" t="s">
        <v>270</v>
      </c>
      <c r="ED2" s="7"/>
      <c r="EE2" s="7"/>
      <c r="EF2" s="7"/>
      <c r="EG2" s="7"/>
      <c r="EH2" s="207" t="s">
        <v>141</v>
      </c>
      <c r="EI2" s="208"/>
      <c r="EJ2" s="208"/>
      <c r="EK2" s="208"/>
      <c r="EL2" s="208"/>
      <c r="EM2" s="208"/>
      <c r="EN2" s="208"/>
      <c r="EO2" s="208"/>
      <c r="EP2" s="209"/>
      <c r="ER2" s="52" t="s">
        <v>271</v>
      </c>
      <c r="ES2" s="7"/>
      <c r="ET2" s="7"/>
      <c r="EU2" s="7"/>
      <c r="EV2" s="7"/>
      <c r="EW2" s="207" t="s">
        <v>148</v>
      </c>
      <c r="EX2" s="208"/>
      <c r="EY2" s="208"/>
      <c r="EZ2" s="208"/>
      <c r="FA2" s="208"/>
      <c r="FB2" s="208"/>
      <c r="FC2" s="208"/>
      <c r="FD2" s="208"/>
      <c r="FE2" s="209"/>
      <c r="FG2" s="52" t="s">
        <v>272</v>
      </c>
      <c r="FH2" s="7"/>
      <c r="FI2" s="7"/>
      <c r="FJ2" s="7"/>
      <c r="FK2" s="7"/>
      <c r="FL2" s="207" t="s">
        <v>160</v>
      </c>
      <c r="FM2" s="208"/>
      <c r="FN2" s="208"/>
      <c r="FO2" s="208"/>
      <c r="FP2" s="208"/>
      <c r="FQ2" s="208"/>
      <c r="FR2" s="208"/>
      <c r="FS2" s="208"/>
      <c r="FT2" s="209"/>
      <c r="FV2" s="52" t="s">
        <v>273</v>
      </c>
      <c r="FW2" s="7"/>
      <c r="FX2" s="7"/>
      <c r="FY2" s="7"/>
      <c r="FZ2" s="7"/>
      <c r="GA2" s="207" t="s">
        <v>169</v>
      </c>
      <c r="GB2" s="208"/>
      <c r="GC2" s="208"/>
      <c r="GD2" s="208"/>
      <c r="GE2" s="208"/>
      <c r="GF2" s="208"/>
      <c r="GG2" s="208"/>
      <c r="GH2" s="208"/>
      <c r="GI2" s="209"/>
      <c r="GK2" s="59" t="s">
        <v>274</v>
      </c>
      <c r="GL2" s="7"/>
      <c r="GM2" s="7"/>
      <c r="GN2" s="7"/>
      <c r="GO2" s="7"/>
      <c r="GP2" s="207" t="s">
        <v>178</v>
      </c>
      <c r="GQ2" s="208"/>
      <c r="GR2" s="208"/>
      <c r="GS2" s="208"/>
      <c r="GT2" s="208"/>
      <c r="GU2" s="208"/>
      <c r="GV2" s="208"/>
      <c r="GW2" s="208"/>
      <c r="GX2" s="209"/>
      <c r="GZ2" s="52" t="s">
        <v>275</v>
      </c>
      <c r="HA2" s="7"/>
      <c r="HB2" s="7"/>
      <c r="HC2" s="7"/>
      <c r="HD2" s="7"/>
      <c r="HE2" s="207" t="s">
        <v>187</v>
      </c>
      <c r="HF2" s="208"/>
      <c r="HG2" s="208"/>
      <c r="HH2" s="208"/>
      <c r="HI2" s="208"/>
      <c r="HJ2" s="208"/>
      <c r="HK2" s="208"/>
      <c r="HL2" s="208"/>
      <c r="HM2" s="209"/>
      <c r="HO2" s="52" t="s">
        <v>276</v>
      </c>
      <c r="HP2" s="7"/>
      <c r="HQ2" s="7"/>
      <c r="HR2" s="7"/>
      <c r="HS2" s="7"/>
      <c r="HT2" s="207" t="s">
        <v>196</v>
      </c>
      <c r="HU2" s="208"/>
      <c r="HV2" s="208"/>
      <c r="HW2" s="208"/>
      <c r="HX2" s="208"/>
      <c r="HY2" s="208"/>
      <c r="HZ2" s="208"/>
      <c r="IA2" s="208"/>
      <c r="IB2" s="209"/>
      <c r="ID2" s="52" t="s">
        <v>277</v>
      </c>
      <c r="IE2" s="7"/>
      <c r="IF2" s="7"/>
      <c r="IG2" s="7"/>
      <c r="IH2" s="7"/>
      <c r="II2" s="207" t="s">
        <v>205</v>
      </c>
      <c r="IJ2" s="208"/>
      <c r="IK2" s="208"/>
      <c r="IL2" s="208"/>
      <c r="IM2" s="208"/>
      <c r="IN2" s="208"/>
      <c r="IO2" s="208"/>
      <c r="IP2" s="208"/>
      <c r="IQ2" s="209"/>
      <c r="IS2" s="52" t="s">
        <v>278</v>
      </c>
      <c r="IT2" s="7"/>
      <c r="IU2" s="7"/>
      <c r="IV2" s="7"/>
      <c r="IW2" s="7"/>
      <c r="IX2" s="207" t="s">
        <v>214</v>
      </c>
      <c r="IY2" s="208"/>
      <c r="IZ2" s="208"/>
      <c r="JA2" s="208"/>
      <c r="JB2" s="208"/>
      <c r="JC2" s="208"/>
      <c r="JD2" s="208"/>
      <c r="JE2" s="208"/>
      <c r="JF2" s="209"/>
      <c r="JH2" s="52" t="s">
        <v>279</v>
      </c>
      <c r="JI2" s="7"/>
      <c r="JJ2" s="7"/>
      <c r="JK2" s="7"/>
      <c r="JL2" s="7"/>
      <c r="JM2" s="207" t="s">
        <v>223</v>
      </c>
      <c r="JN2" s="208"/>
      <c r="JO2" s="208"/>
      <c r="JP2" s="208"/>
      <c r="JQ2" s="208"/>
      <c r="JR2" s="208"/>
      <c r="JS2" s="208"/>
      <c r="JT2" s="208"/>
      <c r="JU2" s="209"/>
      <c r="JV2" s="60" t="s">
        <v>225</v>
      </c>
    </row>
    <row r="3" spans="1:283" x14ac:dyDescent="0.3">
      <c r="B3" s="2" t="s">
        <v>14</v>
      </c>
      <c r="C3" s="2" t="s">
        <v>15</v>
      </c>
      <c r="D3" s="2" t="s">
        <v>16</v>
      </c>
      <c r="E3" s="10" t="s">
        <v>17</v>
      </c>
      <c r="F3" s="11" t="s">
        <v>18</v>
      </c>
      <c r="G3" s="11" t="s">
        <v>15</v>
      </c>
      <c r="H3" s="11" t="s">
        <v>19</v>
      </c>
      <c r="I3" s="11" t="s">
        <v>20</v>
      </c>
      <c r="J3" s="11" t="s">
        <v>15</v>
      </c>
      <c r="K3" s="11" t="s">
        <v>21</v>
      </c>
      <c r="L3" s="48" t="s">
        <v>22</v>
      </c>
      <c r="M3" s="48" t="s">
        <v>15</v>
      </c>
      <c r="N3" s="48" t="s">
        <v>23</v>
      </c>
      <c r="O3" s="48" t="s">
        <v>24</v>
      </c>
      <c r="P3" s="47" t="s">
        <v>15</v>
      </c>
      <c r="Q3" s="44" t="s">
        <v>25</v>
      </c>
      <c r="R3" s="44" t="s">
        <v>15</v>
      </c>
      <c r="S3" s="44" t="s">
        <v>26</v>
      </c>
      <c r="T3" s="42" t="s">
        <v>27</v>
      </c>
      <c r="U3" s="42" t="s">
        <v>27</v>
      </c>
      <c r="V3" s="40" t="s">
        <v>28</v>
      </c>
      <c r="W3" s="40" t="s">
        <v>28</v>
      </c>
      <c r="X3" s="39" t="s">
        <v>29</v>
      </c>
      <c r="Y3" s="39" t="s">
        <v>29</v>
      </c>
      <c r="Z3" s="39" t="s">
        <v>30</v>
      </c>
      <c r="AA3" s="39" t="s">
        <v>30</v>
      </c>
      <c r="AB3" s="38" t="s">
        <v>31</v>
      </c>
      <c r="AC3" s="38" t="s">
        <v>75</v>
      </c>
      <c r="AD3" s="38" t="s">
        <v>280</v>
      </c>
      <c r="AE3" s="38" t="s">
        <v>75</v>
      </c>
      <c r="AF3" s="38" t="s">
        <v>76</v>
      </c>
      <c r="AG3" s="94"/>
      <c r="AH3" s="2" t="s">
        <v>32</v>
      </c>
      <c r="AI3" s="2" t="s">
        <v>33</v>
      </c>
      <c r="AJ3" s="2" t="s">
        <v>34</v>
      </c>
      <c r="AK3" s="2" t="s">
        <v>35</v>
      </c>
      <c r="AL3" s="2" t="s">
        <v>36</v>
      </c>
      <c r="AM3" s="2" t="s">
        <v>37</v>
      </c>
      <c r="AN3" s="14" t="s">
        <v>38</v>
      </c>
      <c r="AO3" s="15" t="s">
        <v>38</v>
      </c>
      <c r="AP3" s="15" t="s">
        <v>39</v>
      </c>
      <c r="AQ3" s="47" t="s">
        <v>40</v>
      </c>
      <c r="AR3" s="53" t="s">
        <v>41</v>
      </c>
      <c r="AS3" s="53" t="s">
        <v>41</v>
      </c>
      <c r="AT3" s="40" t="s">
        <v>42</v>
      </c>
      <c r="AU3" s="40" t="s">
        <v>42</v>
      </c>
      <c r="AV3" s="39" t="s">
        <v>29</v>
      </c>
      <c r="AW3" s="12" t="s">
        <v>29</v>
      </c>
      <c r="AX3" s="12" t="s">
        <v>30</v>
      </c>
      <c r="AY3" s="12" t="s">
        <v>30</v>
      </c>
      <c r="AZ3" s="13" t="s">
        <v>31</v>
      </c>
      <c r="BA3" s="38" t="s">
        <v>75</v>
      </c>
      <c r="BB3" s="38" t="s">
        <v>280</v>
      </c>
      <c r="BC3" s="38" t="s">
        <v>75</v>
      </c>
      <c r="BD3" s="38" t="s">
        <v>76</v>
      </c>
      <c r="BF3" s="47" t="s">
        <v>40</v>
      </c>
      <c r="BG3" s="53" t="s">
        <v>41</v>
      </c>
      <c r="BH3" s="53" t="s">
        <v>41</v>
      </c>
      <c r="BI3" s="40" t="s">
        <v>93</v>
      </c>
      <c r="BJ3" s="40" t="s">
        <v>93</v>
      </c>
      <c r="BK3" s="39" t="s">
        <v>29</v>
      </c>
      <c r="BL3" s="39" t="s">
        <v>29</v>
      </c>
      <c r="BM3" s="39" t="s">
        <v>30</v>
      </c>
      <c r="BN3" s="39" t="s">
        <v>30</v>
      </c>
      <c r="BO3" s="38" t="s">
        <v>31</v>
      </c>
      <c r="BP3" s="38" t="s">
        <v>75</v>
      </c>
      <c r="BQ3" s="38" t="s">
        <v>280</v>
      </c>
      <c r="BR3" s="38" t="s">
        <v>75</v>
      </c>
      <c r="BS3" s="38" t="s">
        <v>76</v>
      </c>
      <c r="BU3" s="47" t="s">
        <v>40</v>
      </c>
      <c r="BV3" s="53" t="s">
        <v>41</v>
      </c>
      <c r="BW3" s="53" t="s">
        <v>41</v>
      </c>
      <c r="BX3" s="40" t="s">
        <v>111</v>
      </c>
      <c r="BY3" s="40" t="s">
        <v>111</v>
      </c>
      <c r="BZ3" s="39" t="s">
        <v>29</v>
      </c>
      <c r="CA3" s="39" t="s">
        <v>29</v>
      </c>
      <c r="CB3" s="39" t="s">
        <v>30</v>
      </c>
      <c r="CC3" s="39" t="s">
        <v>30</v>
      </c>
      <c r="CD3" s="38" t="s">
        <v>31</v>
      </c>
      <c r="CE3" s="38" t="s">
        <v>75</v>
      </c>
      <c r="CF3" s="38" t="s">
        <v>280</v>
      </c>
      <c r="CG3" s="38" t="s">
        <v>75</v>
      </c>
      <c r="CH3" s="38" t="s">
        <v>76</v>
      </c>
      <c r="CJ3" s="47" t="s">
        <v>40</v>
      </c>
      <c r="CK3" s="53" t="s">
        <v>41</v>
      </c>
      <c r="CL3" s="53" t="s">
        <v>41</v>
      </c>
      <c r="CM3" s="40" t="s">
        <v>110</v>
      </c>
      <c r="CN3" s="40" t="s">
        <v>110</v>
      </c>
      <c r="CO3" s="39" t="s">
        <v>29</v>
      </c>
      <c r="CP3" s="39" t="s">
        <v>29</v>
      </c>
      <c r="CQ3" s="39" t="s">
        <v>30</v>
      </c>
      <c r="CR3" s="39" t="s">
        <v>30</v>
      </c>
      <c r="CS3" s="38" t="s">
        <v>31</v>
      </c>
      <c r="CT3" s="38" t="s">
        <v>75</v>
      </c>
      <c r="CU3" s="38" t="s">
        <v>280</v>
      </c>
      <c r="CV3" s="38" t="s">
        <v>75</v>
      </c>
      <c r="CW3" s="38" t="s">
        <v>76</v>
      </c>
      <c r="CY3" s="47" t="s">
        <v>40</v>
      </c>
      <c r="CZ3" s="53" t="s">
        <v>41</v>
      </c>
      <c r="DA3" s="53" t="s">
        <v>41</v>
      </c>
      <c r="DB3" s="40" t="s">
        <v>120</v>
      </c>
      <c r="DC3" s="40" t="s">
        <v>120</v>
      </c>
      <c r="DD3" s="39" t="s">
        <v>29</v>
      </c>
      <c r="DE3" s="39" t="s">
        <v>29</v>
      </c>
      <c r="DF3" s="39" t="s">
        <v>30</v>
      </c>
      <c r="DG3" s="39" t="s">
        <v>30</v>
      </c>
      <c r="DH3" s="38" t="s">
        <v>31</v>
      </c>
      <c r="DI3" s="38" t="s">
        <v>75</v>
      </c>
      <c r="DJ3" s="38" t="s">
        <v>280</v>
      </c>
      <c r="DK3" s="38" t="s">
        <v>75</v>
      </c>
      <c r="DL3" s="38" t="s">
        <v>76</v>
      </c>
      <c r="DN3" s="47" t="s">
        <v>40</v>
      </c>
      <c r="DO3" s="53" t="s">
        <v>41</v>
      </c>
      <c r="DP3" s="53" t="s">
        <v>41</v>
      </c>
      <c r="DQ3" s="40" t="s">
        <v>129</v>
      </c>
      <c r="DR3" s="40" t="s">
        <v>129</v>
      </c>
      <c r="DS3" s="39" t="s">
        <v>29</v>
      </c>
      <c r="DT3" s="39" t="s">
        <v>29</v>
      </c>
      <c r="DU3" s="39" t="s">
        <v>30</v>
      </c>
      <c r="DV3" s="39" t="s">
        <v>30</v>
      </c>
      <c r="DW3" s="38" t="s">
        <v>31</v>
      </c>
      <c r="DX3" s="38" t="s">
        <v>75</v>
      </c>
      <c r="DY3" s="38" t="s">
        <v>280</v>
      </c>
      <c r="DZ3" s="38" t="s">
        <v>75</v>
      </c>
      <c r="EA3" s="38" t="s">
        <v>76</v>
      </c>
      <c r="EC3" s="47" t="s">
        <v>40</v>
      </c>
      <c r="ED3" s="53" t="s">
        <v>41</v>
      </c>
      <c r="EE3" s="53" t="s">
        <v>41</v>
      </c>
      <c r="EF3" s="40" t="s">
        <v>138</v>
      </c>
      <c r="EG3" s="40" t="s">
        <v>138</v>
      </c>
      <c r="EH3" s="39" t="s">
        <v>29</v>
      </c>
      <c r="EI3" s="39" t="s">
        <v>29</v>
      </c>
      <c r="EJ3" s="39" t="s">
        <v>30</v>
      </c>
      <c r="EK3" s="39" t="s">
        <v>30</v>
      </c>
      <c r="EL3" s="38" t="s">
        <v>31</v>
      </c>
      <c r="EM3" s="38" t="s">
        <v>75</v>
      </c>
      <c r="EN3" s="38" t="s">
        <v>280</v>
      </c>
      <c r="EO3" s="38" t="s">
        <v>75</v>
      </c>
      <c r="EP3" s="38" t="s">
        <v>76</v>
      </c>
      <c r="ER3" s="47" t="s">
        <v>40</v>
      </c>
      <c r="ES3" s="53" t="s">
        <v>41</v>
      </c>
      <c r="ET3" s="53" t="s">
        <v>41</v>
      </c>
      <c r="EU3" s="40" t="s">
        <v>147</v>
      </c>
      <c r="EV3" s="40" t="s">
        <v>147</v>
      </c>
      <c r="EW3" s="39" t="s">
        <v>29</v>
      </c>
      <c r="EX3" s="39" t="s">
        <v>29</v>
      </c>
      <c r="EY3" s="39" t="s">
        <v>30</v>
      </c>
      <c r="EZ3" s="39" t="s">
        <v>30</v>
      </c>
      <c r="FA3" s="38" t="s">
        <v>31</v>
      </c>
      <c r="FB3" s="38" t="s">
        <v>75</v>
      </c>
      <c r="FC3" s="38" t="s">
        <v>280</v>
      </c>
      <c r="FD3" s="38" t="s">
        <v>75</v>
      </c>
      <c r="FE3" s="38" t="s">
        <v>76</v>
      </c>
      <c r="FG3" s="47" t="s">
        <v>40</v>
      </c>
      <c r="FH3" s="53" t="s">
        <v>41</v>
      </c>
      <c r="FI3" s="53" t="s">
        <v>41</v>
      </c>
      <c r="FJ3" s="40" t="s">
        <v>156</v>
      </c>
      <c r="FK3" s="40" t="s">
        <v>156</v>
      </c>
      <c r="FL3" s="39" t="s">
        <v>29</v>
      </c>
      <c r="FM3" s="39" t="s">
        <v>29</v>
      </c>
      <c r="FN3" s="39" t="s">
        <v>30</v>
      </c>
      <c r="FO3" s="39" t="s">
        <v>30</v>
      </c>
      <c r="FP3" s="38" t="s">
        <v>31</v>
      </c>
      <c r="FQ3" s="38" t="s">
        <v>75</v>
      </c>
      <c r="FR3" s="38" t="s">
        <v>280</v>
      </c>
      <c r="FS3" s="38" t="s">
        <v>75</v>
      </c>
      <c r="FT3" s="38" t="s">
        <v>76</v>
      </c>
      <c r="FV3" s="47" t="s">
        <v>40</v>
      </c>
      <c r="FW3" s="53" t="s">
        <v>41</v>
      </c>
      <c r="FX3" s="53" t="s">
        <v>41</v>
      </c>
      <c r="FY3" s="40" t="s">
        <v>165</v>
      </c>
      <c r="FZ3" s="40" t="s">
        <v>165</v>
      </c>
      <c r="GA3" s="39" t="s">
        <v>29</v>
      </c>
      <c r="GB3" s="39" t="s">
        <v>29</v>
      </c>
      <c r="GC3" s="39" t="s">
        <v>30</v>
      </c>
      <c r="GD3" s="39" t="s">
        <v>30</v>
      </c>
      <c r="GE3" s="38" t="s">
        <v>31</v>
      </c>
      <c r="GF3" s="38" t="s">
        <v>75</v>
      </c>
      <c r="GG3" s="38" t="s">
        <v>280</v>
      </c>
      <c r="GH3" s="38" t="s">
        <v>75</v>
      </c>
      <c r="GI3" s="38" t="s">
        <v>76</v>
      </c>
      <c r="GK3" s="47" t="s">
        <v>40</v>
      </c>
      <c r="GL3" s="53" t="s">
        <v>41</v>
      </c>
      <c r="GM3" s="53" t="s">
        <v>41</v>
      </c>
      <c r="GN3" s="40" t="s">
        <v>174</v>
      </c>
      <c r="GO3" s="40" t="s">
        <v>174</v>
      </c>
      <c r="GP3" s="39" t="s">
        <v>29</v>
      </c>
      <c r="GQ3" s="39" t="s">
        <v>29</v>
      </c>
      <c r="GR3" s="39" t="s">
        <v>30</v>
      </c>
      <c r="GS3" s="39" t="s">
        <v>30</v>
      </c>
      <c r="GT3" s="38" t="s">
        <v>31</v>
      </c>
      <c r="GU3" s="38" t="s">
        <v>75</v>
      </c>
      <c r="GV3" s="38" t="s">
        <v>280</v>
      </c>
      <c r="GW3" s="38" t="s">
        <v>75</v>
      </c>
      <c r="GX3" s="38" t="s">
        <v>76</v>
      </c>
      <c r="GZ3" s="47" t="s">
        <v>40</v>
      </c>
      <c r="HA3" s="53" t="s">
        <v>41</v>
      </c>
      <c r="HB3" s="53" t="s">
        <v>41</v>
      </c>
      <c r="HC3" s="40" t="s">
        <v>183</v>
      </c>
      <c r="HD3" s="40" t="s">
        <v>183</v>
      </c>
      <c r="HE3" s="39" t="s">
        <v>29</v>
      </c>
      <c r="HF3" s="39" t="s">
        <v>29</v>
      </c>
      <c r="HG3" s="39" t="s">
        <v>30</v>
      </c>
      <c r="HH3" s="39" t="s">
        <v>30</v>
      </c>
      <c r="HI3" s="38" t="s">
        <v>31</v>
      </c>
      <c r="HJ3" s="38" t="s">
        <v>75</v>
      </c>
      <c r="HK3" s="38" t="s">
        <v>280</v>
      </c>
      <c r="HL3" s="38" t="s">
        <v>75</v>
      </c>
      <c r="HM3" s="38" t="s">
        <v>76</v>
      </c>
      <c r="HO3" s="47" t="s">
        <v>40</v>
      </c>
      <c r="HP3" s="53" t="s">
        <v>41</v>
      </c>
      <c r="HQ3" s="53" t="s">
        <v>41</v>
      </c>
      <c r="HR3" s="40" t="s">
        <v>192</v>
      </c>
      <c r="HS3" s="40" t="s">
        <v>192</v>
      </c>
      <c r="HT3" s="39" t="s">
        <v>29</v>
      </c>
      <c r="HU3" s="39" t="s">
        <v>29</v>
      </c>
      <c r="HV3" s="39" t="s">
        <v>30</v>
      </c>
      <c r="HW3" s="39" t="s">
        <v>30</v>
      </c>
      <c r="HX3" s="38" t="s">
        <v>31</v>
      </c>
      <c r="HY3" s="38" t="s">
        <v>75</v>
      </c>
      <c r="HZ3" s="38" t="s">
        <v>280</v>
      </c>
      <c r="IA3" s="38" t="s">
        <v>75</v>
      </c>
      <c r="IB3" s="38" t="s">
        <v>76</v>
      </c>
      <c r="ID3" s="47" t="s">
        <v>40</v>
      </c>
      <c r="IE3" s="53" t="s">
        <v>41</v>
      </c>
      <c r="IF3" s="53" t="s">
        <v>41</v>
      </c>
      <c r="IG3" s="40" t="s">
        <v>201</v>
      </c>
      <c r="IH3" s="40" t="s">
        <v>201</v>
      </c>
      <c r="II3" s="39" t="s">
        <v>29</v>
      </c>
      <c r="IJ3" s="39" t="s">
        <v>29</v>
      </c>
      <c r="IK3" s="39" t="s">
        <v>30</v>
      </c>
      <c r="IL3" s="39" t="s">
        <v>30</v>
      </c>
      <c r="IM3" s="38" t="s">
        <v>31</v>
      </c>
      <c r="IN3" s="38" t="s">
        <v>75</v>
      </c>
      <c r="IO3" s="38" t="s">
        <v>280</v>
      </c>
      <c r="IP3" s="38" t="s">
        <v>75</v>
      </c>
      <c r="IQ3" s="38" t="s">
        <v>76</v>
      </c>
      <c r="IS3" s="47" t="s">
        <v>40</v>
      </c>
      <c r="IT3" s="53" t="s">
        <v>41</v>
      </c>
      <c r="IU3" s="53" t="s">
        <v>41</v>
      </c>
      <c r="IV3" s="40" t="s">
        <v>210</v>
      </c>
      <c r="IW3" s="40" t="s">
        <v>210</v>
      </c>
      <c r="IX3" s="39" t="s">
        <v>29</v>
      </c>
      <c r="IY3" s="39" t="s">
        <v>29</v>
      </c>
      <c r="IZ3" s="39" t="s">
        <v>30</v>
      </c>
      <c r="JA3" s="39" t="s">
        <v>30</v>
      </c>
      <c r="JB3" s="38" t="s">
        <v>31</v>
      </c>
      <c r="JC3" s="38" t="s">
        <v>75</v>
      </c>
      <c r="JD3" s="38" t="s">
        <v>280</v>
      </c>
      <c r="JE3" s="38" t="s">
        <v>75</v>
      </c>
      <c r="JF3" s="38" t="s">
        <v>76</v>
      </c>
      <c r="JH3" s="47" t="s">
        <v>40</v>
      </c>
      <c r="JI3" s="53" t="s">
        <v>41</v>
      </c>
      <c r="JJ3" s="53" t="s">
        <v>41</v>
      </c>
      <c r="JK3" s="40" t="s">
        <v>219</v>
      </c>
      <c r="JL3" s="40" t="s">
        <v>219</v>
      </c>
      <c r="JM3" s="39" t="s">
        <v>29</v>
      </c>
      <c r="JN3" s="39" t="s">
        <v>29</v>
      </c>
      <c r="JO3" s="39" t="s">
        <v>30</v>
      </c>
      <c r="JP3" s="39" t="s">
        <v>30</v>
      </c>
      <c r="JQ3" s="38" t="s">
        <v>31</v>
      </c>
      <c r="JR3" s="38" t="s">
        <v>75</v>
      </c>
      <c r="JS3" s="38" t="s">
        <v>280</v>
      </c>
      <c r="JT3" s="38" t="s">
        <v>75</v>
      </c>
      <c r="JU3" s="38" t="s">
        <v>76</v>
      </c>
      <c r="JV3" s="61" t="s">
        <v>226</v>
      </c>
    </row>
    <row r="4" spans="1:283" ht="15" thickBot="1" x14ac:dyDescent="0.35">
      <c r="B4" s="4" t="s">
        <v>5</v>
      </c>
      <c r="C4" s="4" t="s">
        <v>43</v>
      </c>
      <c r="D4" s="4" t="s">
        <v>44</v>
      </c>
      <c r="E4" s="16" t="s">
        <v>6</v>
      </c>
      <c r="F4" s="17" t="s">
        <v>45</v>
      </c>
      <c r="G4" s="17" t="s">
        <v>46</v>
      </c>
      <c r="H4" s="17" t="s">
        <v>6</v>
      </c>
      <c r="I4" s="17" t="s">
        <v>45</v>
      </c>
      <c r="J4" s="17" t="s">
        <v>46</v>
      </c>
      <c r="K4" s="17" t="s">
        <v>6</v>
      </c>
      <c r="L4" s="49" t="s">
        <v>45</v>
      </c>
      <c r="M4" s="49" t="s">
        <v>46</v>
      </c>
      <c r="N4" s="49" t="s">
        <v>6</v>
      </c>
      <c r="O4" s="49" t="s">
        <v>45</v>
      </c>
      <c r="P4" s="46" t="s">
        <v>46</v>
      </c>
      <c r="Q4" s="45" t="s">
        <v>47</v>
      </c>
      <c r="R4" s="45" t="s">
        <v>46</v>
      </c>
      <c r="S4" s="45" t="s">
        <v>48</v>
      </c>
      <c r="T4" s="43" t="s">
        <v>281</v>
      </c>
      <c r="U4" s="43" t="s">
        <v>59</v>
      </c>
      <c r="V4" s="41" t="s">
        <v>282</v>
      </c>
      <c r="W4" s="41" t="s">
        <v>283</v>
      </c>
      <c r="X4" s="37" t="s">
        <v>53</v>
      </c>
      <c r="Y4" s="37" t="s">
        <v>54</v>
      </c>
      <c r="Z4" s="37" t="s">
        <v>53</v>
      </c>
      <c r="AA4" s="37" t="s">
        <v>54</v>
      </c>
      <c r="AB4" s="37" t="s">
        <v>55</v>
      </c>
      <c r="AC4" s="37" t="s">
        <v>77</v>
      </c>
      <c r="AD4" s="37" t="s">
        <v>78</v>
      </c>
      <c r="AE4" s="37" t="s">
        <v>79</v>
      </c>
      <c r="AF4" s="37" t="s">
        <v>284</v>
      </c>
      <c r="AG4" s="94"/>
      <c r="AH4" s="5" t="s">
        <v>56</v>
      </c>
      <c r="AI4" s="5" t="s">
        <v>57</v>
      </c>
      <c r="AJ4" s="5" t="s">
        <v>57</v>
      </c>
      <c r="AK4" s="5" t="s">
        <v>57</v>
      </c>
      <c r="AL4" s="4" t="s">
        <v>6</v>
      </c>
      <c r="AM4" s="4" t="s">
        <v>5</v>
      </c>
      <c r="AN4" s="19" t="s">
        <v>7</v>
      </c>
      <c r="AO4" s="20" t="s">
        <v>7</v>
      </c>
      <c r="AP4" s="20" t="s">
        <v>58</v>
      </c>
      <c r="AQ4" s="46" t="s">
        <v>59</v>
      </c>
      <c r="AR4" s="54" t="s">
        <v>285</v>
      </c>
      <c r="AS4" s="54" t="s">
        <v>286</v>
      </c>
      <c r="AT4" s="41" t="s">
        <v>282</v>
      </c>
      <c r="AU4" s="55" t="s">
        <v>283</v>
      </c>
      <c r="AV4" s="37" t="s">
        <v>62</v>
      </c>
      <c r="AW4" s="18" t="s">
        <v>63</v>
      </c>
      <c r="AX4" s="18" t="s">
        <v>62</v>
      </c>
      <c r="AY4" s="18" t="s">
        <v>63</v>
      </c>
      <c r="AZ4" s="18" t="s">
        <v>64</v>
      </c>
      <c r="BA4" s="37" t="s">
        <v>77</v>
      </c>
      <c r="BB4" s="37" t="s">
        <v>78</v>
      </c>
      <c r="BC4" s="37" t="s">
        <v>79</v>
      </c>
      <c r="BD4" s="37" t="s">
        <v>284</v>
      </c>
      <c r="BF4" s="46" t="s">
        <v>59</v>
      </c>
      <c r="BG4" s="54" t="s">
        <v>287</v>
      </c>
      <c r="BH4" s="54" t="s">
        <v>288</v>
      </c>
      <c r="BI4" s="41" t="s">
        <v>282</v>
      </c>
      <c r="BJ4" s="55" t="s">
        <v>283</v>
      </c>
      <c r="BK4" s="37" t="s">
        <v>92</v>
      </c>
      <c r="BL4" s="37" t="s">
        <v>91</v>
      </c>
      <c r="BM4" s="37" t="s">
        <v>92</v>
      </c>
      <c r="BN4" s="37" t="s">
        <v>91</v>
      </c>
      <c r="BO4" s="37" t="s">
        <v>90</v>
      </c>
      <c r="BP4" s="37" t="s">
        <v>77</v>
      </c>
      <c r="BQ4" s="37" t="s">
        <v>78</v>
      </c>
      <c r="BR4" s="37" t="s">
        <v>79</v>
      </c>
      <c r="BS4" s="37" t="s">
        <v>289</v>
      </c>
      <c r="BU4" s="46" t="s">
        <v>59</v>
      </c>
      <c r="BV4" s="54" t="s">
        <v>290</v>
      </c>
      <c r="BW4" s="54" t="s">
        <v>291</v>
      </c>
      <c r="BX4" s="41" t="s">
        <v>282</v>
      </c>
      <c r="BY4" s="55" t="s">
        <v>283</v>
      </c>
      <c r="BZ4" s="37" t="s">
        <v>102</v>
      </c>
      <c r="CA4" s="37" t="s">
        <v>104</v>
      </c>
      <c r="CB4" s="37" t="s">
        <v>102</v>
      </c>
      <c r="CC4" s="37" t="s">
        <v>104</v>
      </c>
      <c r="CD4" s="37" t="s">
        <v>105</v>
      </c>
      <c r="CE4" s="37" t="s">
        <v>77</v>
      </c>
      <c r="CF4" s="37" t="s">
        <v>78</v>
      </c>
      <c r="CG4" s="37" t="s">
        <v>79</v>
      </c>
      <c r="CH4" s="37" t="s">
        <v>292</v>
      </c>
      <c r="CJ4" s="46" t="s">
        <v>59</v>
      </c>
      <c r="CK4" s="54" t="s">
        <v>293</v>
      </c>
      <c r="CL4" s="54" t="s">
        <v>294</v>
      </c>
      <c r="CM4" s="41" t="s">
        <v>282</v>
      </c>
      <c r="CN4" s="55" t="s">
        <v>283</v>
      </c>
      <c r="CO4" s="37" t="s">
        <v>112</v>
      </c>
      <c r="CP4" s="37" t="s">
        <v>113</v>
      </c>
      <c r="CQ4" s="37" t="s">
        <v>112</v>
      </c>
      <c r="CR4" s="37" t="s">
        <v>113</v>
      </c>
      <c r="CS4" s="37" t="s">
        <v>114</v>
      </c>
      <c r="CT4" s="37" t="s">
        <v>77</v>
      </c>
      <c r="CU4" s="37" t="s">
        <v>78</v>
      </c>
      <c r="CV4" s="37" t="s">
        <v>79</v>
      </c>
      <c r="CW4" s="37" t="s">
        <v>295</v>
      </c>
      <c r="CY4" s="46" t="s">
        <v>59</v>
      </c>
      <c r="CZ4" s="54" t="s">
        <v>296</v>
      </c>
      <c r="DA4" s="54" t="s">
        <v>297</v>
      </c>
      <c r="DB4" s="41" t="s">
        <v>282</v>
      </c>
      <c r="DC4" s="55" t="s">
        <v>283</v>
      </c>
      <c r="DD4" s="37" t="s">
        <v>121</v>
      </c>
      <c r="DE4" s="37" t="s">
        <v>122</v>
      </c>
      <c r="DF4" s="37" t="s">
        <v>121</v>
      </c>
      <c r="DG4" s="37" t="s">
        <v>122</v>
      </c>
      <c r="DH4" s="37" t="s">
        <v>124</v>
      </c>
      <c r="DI4" s="37" t="s">
        <v>77</v>
      </c>
      <c r="DJ4" s="37" t="s">
        <v>78</v>
      </c>
      <c r="DK4" s="37" t="s">
        <v>79</v>
      </c>
      <c r="DL4" s="37" t="s">
        <v>298</v>
      </c>
      <c r="DN4" s="46" t="s">
        <v>59</v>
      </c>
      <c r="DO4" s="54" t="s">
        <v>299</v>
      </c>
      <c r="DP4" s="54" t="s">
        <v>300</v>
      </c>
      <c r="DQ4" s="41" t="s">
        <v>282</v>
      </c>
      <c r="DR4" s="55" t="s">
        <v>283</v>
      </c>
      <c r="DS4" s="37" t="s">
        <v>130</v>
      </c>
      <c r="DT4" s="37" t="s">
        <v>131</v>
      </c>
      <c r="DU4" s="37" t="s">
        <v>130</v>
      </c>
      <c r="DV4" s="37" t="s">
        <v>131</v>
      </c>
      <c r="DW4" s="37" t="s">
        <v>132</v>
      </c>
      <c r="DX4" s="37" t="s">
        <v>77</v>
      </c>
      <c r="DY4" s="37" t="s">
        <v>78</v>
      </c>
      <c r="DZ4" s="37" t="s">
        <v>79</v>
      </c>
      <c r="EA4" s="37" t="s">
        <v>301</v>
      </c>
      <c r="EC4" s="46" t="s">
        <v>59</v>
      </c>
      <c r="ED4" s="54" t="s">
        <v>302</v>
      </c>
      <c r="EE4" s="54" t="s">
        <v>303</v>
      </c>
      <c r="EF4" s="41" t="s">
        <v>282</v>
      </c>
      <c r="EG4" s="55" t="s">
        <v>283</v>
      </c>
      <c r="EH4" s="37" t="s">
        <v>139</v>
      </c>
      <c r="EI4" s="37" t="s">
        <v>140</v>
      </c>
      <c r="EJ4" s="37" t="s">
        <v>139</v>
      </c>
      <c r="EK4" s="37" t="s">
        <v>140</v>
      </c>
      <c r="EL4" s="37" t="s">
        <v>142</v>
      </c>
      <c r="EM4" s="37" t="s">
        <v>77</v>
      </c>
      <c r="EN4" s="37" t="s">
        <v>78</v>
      </c>
      <c r="EO4" s="37" t="s">
        <v>79</v>
      </c>
      <c r="EP4" s="37" t="s">
        <v>304</v>
      </c>
      <c r="ER4" s="46" t="s">
        <v>59</v>
      </c>
      <c r="ES4" s="54" t="s">
        <v>305</v>
      </c>
      <c r="ET4" s="54" t="s">
        <v>306</v>
      </c>
      <c r="EU4" s="41" t="s">
        <v>282</v>
      </c>
      <c r="EV4" s="55" t="s">
        <v>283</v>
      </c>
      <c r="EW4" s="37" t="s">
        <v>149</v>
      </c>
      <c r="EX4" s="37" t="s">
        <v>150</v>
      </c>
      <c r="EY4" s="37" t="s">
        <v>149</v>
      </c>
      <c r="EZ4" s="37" t="s">
        <v>150</v>
      </c>
      <c r="FA4" s="37" t="s">
        <v>151</v>
      </c>
      <c r="FB4" s="37" t="s">
        <v>77</v>
      </c>
      <c r="FC4" s="37" t="s">
        <v>78</v>
      </c>
      <c r="FD4" s="37" t="s">
        <v>79</v>
      </c>
      <c r="FE4" s="37" t="s">
        <v>307</v>
      </c>
      <c r="FG4" s="46" t="s">
        <v>59</v>
      </c>
      <c r="FH4" s="54" t="s">
        <v>308</v>
      </c>
      <c r="FI4" s="54" t="s">
        <v>309</v>
      </c>
      <c r="FJ4" s="41" t="s">
        <v>282</v>
      </c>
      <c r="FK4" s="55" t="s">
        <v>283</v>
      </c>
      <c r="FL4" s="37" t="s">
        <v>157</v>
      </c>
      <c r="FM4" s="37" t="s">
        <v>158</v>
      </c>
      <c r="FN4" s="37" t="s">
        <v>157</v>
      </c>
      <c r="FO4" s="37" t="s">
        <v>158</v>
      </c>
      <c r="FP4" s="37" t="s">
        <v>159</v>
      </c>
      <c r="FQ4" s="37" t="s">
        <v>77</v>
      </c>
      <c r="FR4" s="37" t="s">
        <v>78</v>
      </c>
      <c r="FS4" s="37" t="s">
        <v>79</v>
      </c>
      <c r="FT4" s="37" t="s">
        <v>310</v>
      </c>
      <c r="FV4" s="46" t="s">
        <v>59</v>
      </c>
      <c r="FW4" s="54" t="s">
        <v>311</v>
      </c>
      <c r="FX4" s="54" t="s">
        <v>312</v>
      </c>
      <c r="FY4" s="41" t="s">
        <v>282</v>
      </c>
      <c r="FZ4" s="55" t="s">
        <v>283</v>
      </c>
      <c r="GA4" s="37" t="s">
        <v>166</v>
      </c>
      <c r="GB4" s="37" t="s">
        <v>167</v>
      </c>
      <c r="GC4" s="37" t="s">
        <v>166</v>
      </c>
      <c r="GD4" s="37" t="s">
        <v>167</v>
      </c>
      <c r="GE4" s="37" t="s">
        <v>168</v>
      </c>
      <c r="GF4" s="37" t="s">
        <v>77</v>
      </c>
      <c r="GG4" s="37" t="s">
        <v>78</v>
      </c>
      <c r="GH4" s="37" t="s">
        <v>79</v>
      </c>
      <c r="GI4" s="37" t="s">
        <v>313</v>
      </c>
      <c r="GK4" s="46" t="s">
        <v>59</v>
      </c>
      <c r="GL4" s="54" t="s">
        <v>314</v>
      </c>
      <c r="GM4" s="54" t="s">
        <v>315</v>
      </c>
      <c r="GN4" s="41" t="s">
        <v>282</v>
      </c>
      <c r="GO4" s="55" t="s">
        <v>283</v>
      </c>
      <c r="GP4" s="37" t="s">
        <v>175</v>
      </c>
      <c r="GQ4" s="37" t="s">
        <v>176</v>
      </c>
      <c r="GR4" s="37" t="s">
        <v>175</v>
      </c>
      <c r="GS4" s="37" t="s">
        <v>176</v>
      </c>
      <c r="GT4" s="37" t="s">
        <v>177</v>
      </c>
      <c r="GU4" s="37" t="s">
        <v>77</v>
      </c>
      <c r="GV4" s="37" t="s">
        <v>78</v>
      </c>
      <c r="GW4" s="37" t="s">
        <v>79</v>
      </c>
      <c r="GX4" s="37" t="s">
        <v>316</v>
      </c>
      <c r="GZ4" s="46" t="s">
        <v>59</v>
      </c>
      <c r="HA4" s="54" t="s">
        <v>317</v>
      </c>
      <c r="HB4" s="54" t="s">
        <v>318</v>
      </c>
      <c r="HC4" s="41" t="s">
        <v>282</v>
      </c>
      <c r="HD4" s="55" t="s">
        <v>283</v>
      </c>
      <c r="HE4" s="37" t="s">
        <v>184</v>
      </c>
      <c r="HF4" s="37" t="s">
        <v>185</v>
      </c>
      <c r="HG4" s="37" t="s">
        <v>184</v>
      </c>
      <c r="HH4" s="37" t="s">
        <v>185</v>
      </c>
      <c r="HI4" s="37" t="s">
        <v>186</v>
      </c>
      <c r="HJ4" s="37" t="s">
        <v>77</v>
      </c>
      <c r="HK4" s="37" t="s">
        <v>78</v>
      </c>
      <c r="HL4" s="37" t="s">
        <v>79</v>
      </c>
      <c r="HM4" s="37" t="s">
        <v>319</v>
      </c>
      <c r="HO4" s="46" t="s">
        <v>59</v>
      </c>
      <c r="HP4" s="54" t="s">
        <v>320</v>
      </c>
      <c r="HQ4" s="54" t="s">
        <v>321</v>
      </c>
      <c r="HR4" s="41" t="s">
        <v>282</v>
      </c>
      <c r="HS4" s="55" t="s">
        <v>283</v>
      </c>
      <c r="HT4" s="37" t="s">
        <v>193</v>
      </c>
      <c r="HU4" s="37" t="s">
        <v>194</v>
      </c>
      <c r="HV4" s="37" t="s">
        <v>193</v>
      </c>
      <c r="HW4" s="37" t="s">
        <v>194</v>
      </c>
      <c r="HX4" s="37" t="s">
        <v>195</v>
      </c>
      <c r="HY4" s="37" t="s">
        <v>77</v>
      </c>
      <c r="HZ4" s="37" t="s">
        <v>78</v>
      </c>
      <c r="IA4" s="37" t="s">
        <v>79</v>
      </c>
      <c r="IB4" s="37" t="s">
        <v>322</v>
      </c>
      <c r="ID4" s="46" t="s">
        <v>59</v>
      </c>
      <c r="IE4" s="54" t="s">
        <v>323</v>
      </c>
      <c r="IF4" s="54" t="s">
        <v>324</v>
      </c>
      <c r="IG4" s="41" t="s">
        <v>282</v>
      </c>
      <c r="IH4" s="55" t="s">
        <v>283</v>
      </c>
      <c r="II4" s="37" t="s">
        <v>202</v>
      </c>
      <c r="IJ4" s="37" t="s">
        <v>203</v>
      </c>
      <c r="IK4" s="37" t="s">
        <v>202</v>
      </c>
      <c r="IL4" s="37" t="s">
        <v>203</v>
      </c>
      <c r="IM4" s="37" t="s">
        <v>204</v>
      </c>
      <c r="IN4" s="37" t="s">
        <v>77</v>
      </c>
      <c r="IO4" s="37" t="s">
        <v>78</v>
      </c>
      <c r="IP4" s="37" t="s">
        <v>79</v>
      </c>
      <c r="IQ4" s="37" t="s">
        <v>325</v>
      </c>
      <c r="IS4" s="46" t="s">
        <v>59</v>
      </c>
      <c r="IT4" s="54" t="s">
        <v>326</v>
      </c>
      <c r="IU4" s="54" t="s">
        <v>327</v>
      </c>
      <c r="IV4" s="41" t="s">
        <v>282</v>
      </c>
      <c r="IW4" s="55" t="s">
        <v>283</v>
      </c>
      <c r="IX4" s="37" t="s">
        <v>211</v>
      </c>
      <c r="IY4" s="37" t="s">
        <v>212</v>
      </c>
      <c r="IZ4" s="37" t="s">
        <v>211</v>
      </c>
      <c r="JA4" s="37" t="s">
        <v>212</v>
      </c>
      <c r="JB4" s="37" t="s">
        <v>213</v>
      </c>
      <c r="JC4" s="37" t="s">
        <v>77</v>
      </c>
      <c r="JD4" s="37" t="s">
        <v>78</v>
      </c>
      <c r="JE4" s="37" t="s">
        <v>79</v>
      </c>
      <c r="JF4" s="37" t="s">
        <v>328</v>
      </c>
      <c r="JH4" s="46" t="s">
        <v>59</v>
      </c>
      <c r="JI4" s="54" t="s">
        <v>329</v>
      </c>
      <c r="JJ4" s="54" t="s">
        <v>330</v>
      </c>
      <c r="JK4" s="41" t="s">
        <v>282</v>
      </c>
      <c r="JL4" s="55" t="s">
        <v>283</v>
      </c>
      <c r="JM4" s="37" t="s">
        <v>220</v>
      </c>
      <c r="JN4" s="37" t="s">
        <v>221</v>
      </c>
      <c r="JO4" s="37" t="s">
        <v>220</v>
      </c>
      <c r="JP4" s="37" t="s">
        <v>221</v>
      </c>
      <c r="JQ4" s="37" t="s">
        <v>222</v>
      </c>
      <c r="JR4" s="37" t="s">
        <v>77</v>
      </c>
      <c r="JS4" s="37" t="s">
        <v>78</v>
      </c>
      <c r="JT4" s="37" t="s">
        <v>79</v>
      </c>
      <c r="JU4" s="37" t="s">
        <v>331</v>
      </c>
      <c r="JV4" s="62" t="s">
        <v>227</v>
      </c>
    </row>
    <row r="5" spans="1:283" x14ac:dyDescent="0.3">
      <c r="A5" s="179" t="s">
        <v>332</v>
      </c>
      <c r="B5" s="81">
        <v>6.2</v>
      </c>
      <c r="C5" s="82">
        <v>9.3866952623535411</v>
      </c>
      <c r="D5" s="82">
        <v>595.35256241489208</v>
      </c>
      <c r="E5" s="82">
        <v>6.1313257205067435</v>
      </c>
      <c r="F5" s="82">
        <v>601.48388813539884</v>
      </c>
      <c r="G5" s="82">
        <v>9.3418196865408927</v>
      </c>
      <c r="H5" s="82">
        <v>6.1458855352122885</v>
      </c>
      <c r="I5" s="82">
        <v>601.49844795010438</v>
      </c>
      <c r="J5" s="82">
        <v>9.3417137727760942</v>
      </c>
      <c r="K5" s="82">
        <v>6.1459199816884551</v>
      </c>
      <c r="L5" s="82">
        <v>601.49848239658058</v>
      </c>
      <c r="M5" s="82">
        <v>9.3417135221990062</v>
      </c>
      <c r="N5" s="82">
        <v>6.1459200631844411</v>
      </c>
      <c r="O5" s="82">
        <v>601.49848247807654</v>
      </c>
      <c r="P5" s="82">
        <v>9.341713521606172</v>
      </c>
      <c r="Q5" s="82">
        <v>601.49848247807654</v>
      </c>
      <c r="R5" s="82">
        <v>9.341713521606172</v>
      </c>
      <c r="S5" s="82">
        <v>9.3642043919798574</v>
      </c>
      <c r="T5" s="82">
        <v>-0.26369050383192993</v>
      </c>
      <c r="U5" s="82">
        <v>1.599024377401101</v>
      </c>
      <c r="V5" s="82">
        <v>596.93531583546837</v>
      </c>
      <c r="W5" s="82">
        <v>-0.36235790454769257</v>
      </c>
      <c r="X5" s="82">
        <v>603.92485951641322</v>
      </c>
      <c r="Y5" s="82">
        <v>-0.90687983446672282</v>
      </c>
      <c r="Z5" s="82">
        <v>617.08215740186017</v>
      </c>
      <c r="AA5" s="82">
        <v>-3.0766119270563341</v>
      </c>
      <c r="AB5" s="135">
        <v>9.3642043919798574</v>
      </c>
      <c r="AC5" s="83">
        <v>6.1999999999999993</v>
      </c>
      <c r="AD5" s="84">
        <v>73.700674244963523</v>
      </c>
      <c r="AE5" s="83">
        <v>6.1262993257550358</v>
      </c>
      <c r="AF5" s="84">
        <v>14.740134848992705</v>
      </c>
      <c r="AG5" s="95"/>
      <c r="AH5" s="85">
        <v>16</v>
      </c>
      <c r="AI5" s="86">
        <v>118.00166521684322</v>
      </c>
      <c r="AJ5" s="82">
        <v>116.77248120416778</v>
      </c>
      <c r="AK5" s="82">
        <v>110.62656114079051</v>
      </c>
      <c r="AL5" s="87">
        <v>712.12504361905985</v>
      </c>
      <c r="AM5" s="82">
        <v>8.6526478895753378</v>
      </c>
      <c r="AN5" s="136">
        <v>5.0639497035924984E-2</v>
      </c>
      <c r="AO5" s="88">
        <v>5.0639497035914263E-2</v>
      </c>
      <c r="AP5" s="89">
        <v>1.4627125884851327E-2</v>
      </c>
      <c r="AQ5" s="90">
        <v>7.3751040760527014</v>
      </c>
      <c r="AR5" s="91">
        <v>-1.3169415769275169E-3</v>
      </c>
      <c r="AS5" s="82">
        <v>7.985959503730735E-3</v>
      </c>
      <c r="AT5" s="82">
        <v>604.31840587102477</v>
      </c>
      <c r="AU5" s="82">
        <v>-0.36367484612462009</v>
      </c>
      <c r="AV5" s="82">
        <v>611.30842808458669</v>
      </c>
      <c r="AW5" s="82">
        <v>-0.90201902405408863</v>
      </c>
      <c r="AX5" s="82">
        <v>624.46763849642218</v>
      </c>
      <c r="AY5" s="82">
        <v>-3.0601215093498331</v>
      </c>
      <c r="AZ5" s="135">
        <v>9.3135648949439318</v>
      </c>
      <c r="BA5" s="83">
        <v>6.1115514068424641</v>
      </c>
      <c r="BB5" s="84">
        <v>75.103127988519702</v>
      </c>
      <c r="BC5" s="83">
        <v>6.0364482788539444</v>
      </c>
      <c r="BD5" s="84">
        <v>15.02062559770394</v>
      </c>
      <c r="BE5" s="95"/>
      <c r="BF5" s="90">
        <v>7.4148471210379521</v>
      </c>
      <c r="BG5" s="91">
        <v>-1.3166574929533051E-3</v>
      </c>
      <c r="BH5" s="82">
        <v>8.0284291909881282E-3</v>
      </c>
      <c r="BI5" s="82">
        <v>611.74128142125369</v>
      </c>
      <c r="BJ5" s="82">
        <v>-0.36499150361757338</v>
      </c>
      <c r="BK5" s="82">
        <v>618.73177670718883</v>
      </c>
      <c r="BL5" s="82">
        <v>-0.89715750903085878</v>
      </c>
      <c r="BM5" s="82">
        <v>631.89288936611854</v>
      </c>
      <c r="BN5" s="82">
        <v>-3.0436287012347192</v>
      </c>
      <c r="BO5" s="135">
        <v>9.2629253979080062</v>
      </c>
      <c r="BP5" s="83">
        <v>6.0217812464702458</v>
      </c>
      <c r="BQ5" s="84">
        <v>75.059680068117814</v>
      </c>
      <c r="BR5" s="83">
        <v>5.946721566402128</v>
      </c>
      <c r="BS5" s="84">
        <v>15.011936013623563</v>
      </c>
      <c r="BT5" s="95"/>
      <c r="BU5" s="90">
        <v>7.4550266773299496</v>
      </c>
      <c r="BV5" s="91">
        <v>-1.3163723804743542E-3</v>
      </c>
      <c r="BW5" s="82">
        <v>8.0713523030040198E-3</v>
      </c>
      <c r="BX5" s="82">
        <v>619.20437945088656</v>
      </c>
      <c r="BY5" s="82">
        <v>-0.36630787599804771</v>
      </c>
      <c r="BZ5" s="82">
        <v>626.19534234858179</v>
      </c>
      <c r="CA5" s="82">
        <v>-0.89229529319459655</v>
      </c>
      <c r="CB5" s="82">
        <v>639.35834697382529</v>
      </c>
      <c r="CC5" s="82">
        <v>-3.0271335155943198</v>
      </c>
      <c r="CD5" s="135">
        <v>9.2122859008720805</v>
      </c>
      <c r="CE5" s="83">
        <v>5.9316991486007815</v>
      </c>
      <c r="CF5" s="84">
        <v>76.390432543507643</v>
      </c>
      <c r="CG5" s="83">
        <v>5.8553087160572739</v>
      </c>
      <c r="CH5" s="84">
        <v>15.278086508701529</v>
      </c>
      <c r="CI5" s="95"/>
      <c r="CJ5" s="90">
        <v>7.4956499429790586</v>
      </c>
      <c r="CK5" s="91">
        <v>-1.3160862397133309E-3</v>
      </c>
      <c r="CL5" s="82">
        <v>8.1147363199693678E-3</v>
      </c>
      <c r="CM5" s="82">
        <v>626.70814413018559</v>
      </c>
      <c r="CN5" s="82">
        <v>-0.36762396223776106</v>
      </c>
      <c r="CO5" s="82">
        <v>633.69956917866216</v>
      </c>
      <c r="CP5" s="82">
        <v>-0.88743238034341343</v>
      </c>
      <c r="CQ5" s="82">
        <v>646.86445548796121</v>
      </c>
      <c r="CR5" s="82">
        <v>-3.0106359653138197</v>
      </c>
      <c r="CS5" s="135">
        <v>9.1616464038361549</v>
      </c>
      <c r="CT5" s="83">
        <v>5.8403831537305129</v>
      </c>
      <c r="CU5" s="84">
        <v>76.600929015795856</v>
      </c>
      <c r="CV5" s="83">
        <v>5.763782224714717</v>
      </c>
      <c r="CW5" s="84">
        <v>15.320185803159172</v>
      </c>
      <c r="CX5" s="95"/>
      <c r="CY5" s="90">
        <v>7.5367242751820438</v>
      </c>
      <c r="CZ5" s="91">
        <v>-1.3157990708939234E-3</v>
      </c>
      <c r="DA5" s="82">
        <v>8.1585888874811923E-3</v>
      </c>
      <c r="DB5" s="82">
        <v>634.25302699425504</v>
      </c>
      <c r="DC5" s="82">
        <v>-0.36893976130865497</v>
      </c>
      <c r="DD5" s="82">
        <v>641.24490873217349</v>
      </c>
      <c r="DE5" s="82">
        <v>-0.88256877427596581</v>
      </c>
      <c r="DF5" s="82">
        <v>654.41166644179987</v>
      </c>
      <c r="DG5" s="82">
        <v>-2.9941360632802541</v>
      </c>
      <c r="DH5" s="135">
        <v>9.1110069068002293</v>
      </c>
      <c r="DI5" s="83">
        <v>5.7484466542041286</v>
      </c>
      <c r="DJ5" s="84">
        <v>77.285032273351817</v>
      </c>
      <c r="DK5" s="83">
        <v>5.6711616219307768</v>
      </c>
      <c r="DL5" s="84">
        <v>15.457006454670363</v>
      </c>
      <c r="DM5" s="95"/>
      <c r="DN5" s="90">
        <v>7.5782571947047748</v>
      </c>
      <c r="DO5" s="91">
        <v>-1.3155108742402884E-3</v>
      </c>
      <c r="DP5" s="82">
        <v>8.2029178211358213E-3</v>
      </c>
      <c r="DQ5" s="82">
        <v>641.83948710678089</v>
      </c>
      <c r="DR5" s="82">
        <v>-0.37025527218289528</v>
      </c>
      <c r="DS5" s="82">
        <v>648.83182007244488</v>
      </c>
      <c r="DT5" s="82">
        <v>-0.87770447879145119</v>
      </c>
      <c r="DU5" s="82">
        <v>662.00043889720871</v>
      </c>
      <c r="DV5" s="82">
        <v>-2.977633822382491</v>
      </c>
      <c r="DW5" s="135">
        <v>9.0603674097643037</v>
      </c>
      <c r="DX5" s="83">
        <v>5.6559990818273667</v>
      </c>
      <c r="DY5" s="84">
        <v>78.163683874471701</v>
      </c>
      <c r="DZ5" s="83">
        <v>5.577835397952895</v>
      </c>
      <c r="EA5" s="84">
        <v>15.63273677489434</v>
      </c>
      <c r="EB5" s="95"/>
      <c r="EC5" s="90">
        <v>7.6202563904532887</v>
      </c>
      <c r="ED5" s="91">
        <v>-1.3152216499775617E-3</v>
      </c>
      <c r="EE5" s="82">
        <v>8.247731111282814E-3</v>
      </c>
      <c r="EF5" s="82">
        <v>649.46799122834545</v>
      </c>
      <c r="EG5" s="82">
        <v>-0.37157049383287283</v>
      </c>
      <c r="EH5" s="82">
        <v>656.46076995970623</v>
      </c>
      <c r="EI5" s="82">
        <v>-0.87283949768960456</v>
      </c>
      <c r="EJ5" s="82">
        <v>669.63123961296378</v>
      </c>
      <c r="EK5" s="82">
        <v>-2.9611292555112265</v>
      </c>
      <c r="EL5" s="135">
        <v>9.009727912728378</v>
      </c>
      <c r="EM5" s="83">
        <v>5.5622662395173696</v>
      </c>
      <c r="EN5" s="84">
        <v>78.360679128969053</v>
      </c>
      <c r="EO5" s="83">
        <v>5.4839055603884006</v>
      </c>
      <c r="EP5" s="84">
        <v>15.672135825793811</v>
      </c>
      <c r="EQ5" s="95"/>
      <c r="ER5" s="90">
        <v>7.6627297241989645</v>
      </c>
      <c r="ES5" s="91">
        <v>-1.3149313983318576E-3</v>
      </c>
      <c r="ET5" s="82">
        <v>8.2930369279359869E-3</v>
      </c>
      <c r="EU5" s="82">
        <v>657.13901398947235</v>
      </c>
      <c r="EV5" s="82">
        <v>-0.37288542523120466</v>
      </c>
      <c r="EW5" s="82">
        <v>664.13223302413292</v>
      </c>
      <c r="EX5" s="82">
        <v>-0.86797383477069867</v>
      </c>
      <c r="EY5" s="82">
        <v>677.3045432177945</v>
      </c>
      <c r="EZ5" s="82">
        <v>-2.9446223755589775</v>
      </c>
      <c r="FA5" s="135">
        <v>8.9590884156924524</v>
      </c>
      <c r="FB5" s="83">
        <v>5.4684857145751558</v>
      </c>
      <c r="FC5" s="84">
        <v>79.60815808105437</v>
      </c>
      <c r="FD5" s="83">
        <v>5.3888775564941014</v>
      </c>
      <c r="FE5" s="84">
        <v>15.921631616210874</v>
      </c>
      <c r="FF5" s="95"/>
      <c r="FG5" s="90">
        <v>7.7056852354639531</v>
      </c>
      <c r="FH5" s="91">
        <v>-1.3146401195297166E-3</v>
      </c>
      <c r="FI5" s="82">
        <v>8.338843625847487E-3</v>
      </c>
      <c r="FJ5" s="82">
        <v>664.85303806856223</v>
      </c>
      <c r="FK5" s="82">
        <v>-0.37420006535073436</v>
      </c>
      <c r="FL5" s="82">
        <v>671.84669194378171</v>
      </c>
      <c r="FM5" s="82">
        <v>-0.86310749383553698</v>
      </c>
      <c r="FN5" s="82">
        <v>685.02083238832017</v>
      </c>
      <c r="FO5" s="82">
        <v>-2.9281131954200621</v>
      </c>
      <c r="FP5" s="135">
        <v>8.9084489186565268</v>
      </c>
      <c r="FQ5" s="83">
        <v>5.3730757197348309</v>
      </c>
      <c r="FR5" s="84">
        <v>79.44363747017124</v>
      </c>
      <c r="FS5" s="83">
        <v>5.2936320822646596</v>
      </c>
      <c r="FT5" s="84">
        <v>15.888727494034248</v>
      </c>
      <c r="FU5" s="95"/>
      <c r="FV5" s="90">
        <v>7.749131146573256</v>
      </c>
      <c r="FW5" s="91">
        <v>-1.3143478137986157E-3</v>
      </c>
      <c r="FX5" s="82">
        <v>8.3851597497617194E-3</v>
      </c>
      <c r="FY5" s="82">
        <v>672.61055437488528</v>
      </c>
      <c r="FZ5" s="82">
        <v>-0.37551441316453299</v>
      </c>
      <c r="GA5" s="82">
        <v>679.60463762758297</v>
      </c>
      <c r="GB5" s="82">
        <v>-0.85824047868545361</v>
      </c>
      <c r="GC5" s="82">
        <v>692.78059803204121</v>
      </c>
      <c r="GD5" s="82">
        <v>-2.9116017279905986</v>
      </c>
      <c r="GE5" s="135">
        <v>8.8578094216206011</v>
      </c>
      <c r="GF5" s="83">
        <v>5.2779840737801562</v>
      </c>
      <c r="GG5" s="84">
        <v>81.061643548357765</v>
      </c>
      <c r="GH5" s="83">
        <v>5.1969224302317985</v>
      </c>
      <c r="GI5" s="84">
        <v>16.212328709671553</v>
      </c>
      <c r="GJ5" s="97"/>
      <c r="GK5" s="90">
        <v>7.7930758678800727</v>
      </c>
      <c r="GL5" s="91">
        <v>-1.3140544813671808E-3</v>
      </c>
      <c r="GM5" s="82">
        <v>8.4319940398475592E-3</v>
      </c>
      <c r="GN5" s="82">
        <v>680.41206223680513</v>
      </c>
      <c r="GO5" s="82">
        <v>-0.37682846764590017</v>
      </c>
      <c r="GP5" s="82">
        <v>687.40656940356507</v>
      </c>
      <c r="GQ5" s="82">
        <v>-0.85337279312230918</v>
      </c>
      <c r="GR5" s="82">
        <v>700.58433947556455</v>
      </c>
      <c r="GS5" s="82">
        <v>-2.8950879861684911</v>
      </c>
      <c r="GT5" s="135">
        <v>8.8071699245846755</v>
      </c>
      <c r="GU5" s="83">
        <v>5.180872128975035</v>
      </c>
      <c r="GV5" s="84">
        <v>80.65711342339111</v>
      </c>
      <c r="GW5" s="83">
        <v>5.1002150155516439</v>
      </c>
      <c r="GX5" s="84">
        <v>16.13142268467822</v>
      </c>
      <c r="GY5" s="97"/>
      <c r="GZ5" s="90">
        <v>7.837528003171423</v>
      </c>
      <c r="HA5" s="91">
        <v>-1.313760122464208E-3</v>
      </c>
      <c r="HB5" s="82">
        <v>8.4793554373102896E-3</v>
      </c>
      <c r="HC5" s="82">
        <v>688.25806959541387</v>
      </c>
      <c r="HD5" s="82">
        <v>-0.37814222776836437</v>
      </c>
      <c r="HE5" s="82">
        <v>695.25299521248883</v>
      </c>
      <c r="HF5" s="82">
        <v>-0.84850444094848709</v>
      </c>
      <c r="HG5" s="82">
        <v>708.4325646582372</v>
      </c>
      <c r="HH5" s="82">
        <v>-2.8785719828534209</v>
      </c>
      <c r="HI5" s="135">
        <v>8.7565304275487499</v>
      </c>
      <c r="HJ5" s="83">
        <v>5.0839940881148351</v>
      </c>
      <c r="HK5" s="84">
        <v>82.43663271508251</v>
      </c>
      <c r="HL5" s="83">
        <v>5.0015574553997526</v>
      </c>
      <c r="HM5" s="84">
        <v>16.487326543016501</v>
      </c>
      <c r="HN5" s="97"/>
      <c r="HO5" s="90">
        <v>7.8824963552613472</v>
      </c>
      <c r="HP5" s="91">
        <v>-1.3134647373198563E-3</v>
      </c>
      <c r="HQ5" s="82">
        <v>8.5272530902123795E-3</v>
      </c>
      <c r="HR5" s="82">
        <v>696.14909320376535</v>
      </c>
      <c r="HS5" s="82">
        <v>-0.37945569250568423</v>
      </c>
      <c r="HT5" s="82">
        <v>703.14443180708145</v>
      </c>
      <c r="HU5" s="82">
        <v>-0.84363542596689267</v>
      </c>
      <c r="HV5" s="82">
        <v>716.32579033138086</v>
      </c>
      <c r="HW5" s="82">
        <v>-2.8620537309468341</v>
      </c>
      <c r="HX5" s="135">
        <v>8.7058909305128243</v>
      </c>
      <c r="HY5" s="83">
        <v>4.9852650519524566</v>
      </c>
      <c r="HZ5" s="84">
        <v>82.643368682644436</v>
      </c>
      <c r="IA5" s="83">
        <v>4.9026216832698122</v>
      </c>
      <c r="IB5" s="84">
        <v>16.528673736528887</v>
      </c>
      <c r="IC5" s="97"/>
      <c r="ID5" s="90">
        <v>7.927989931779293</v>
      </c>
      <c r="IE5" s="91">
        <v>-1.3131683261647521E-3</v>
      </c>
      <c r="IF5" s="82">
        <v>8.5756963594837282E-3</v>
      </c>
      <c r="IG5" s="82">
        <v>704.08565883190408</v>
      </c>
      <c r="IH5" s="82">
        <v>-0.38076886083184897</v>
      </c>
      <c r="II5" s="82">
        <v>711.08140495706459</v>
      </c>
      <c r="IJ5" s="82">
        <v>-0.83876575198094905</v>
      </c>
      <c r="IK5" s="82">
        <v>724.26454226331975</v>
      </c>
      <c r="IL5" s="82">
        <v>-2.8455332433519365</v>
      </c>
      <c r="IM5" s="135">
        <v>8.6552514334768986</v>
      </c>
      <c r="IN5" s="83">
        <v>4.8862367841127359</v>
      </c>
      <c r="IO5" s="84">
        <v>83.184435074928231</v>
      </c>
      <c r="IP5" s="83">
        <v>4.8030523490378076</v>
      </c>
      <c r="IQ5" s="84">
        <v>16.636887014985646</v>
      </c>
      <c r="IR5" s="97"/>
      <c r="IS5" s="90">
        <v>7.9740179511617066</v>
      </c>
      <c r="IT5" s="91">
        <v>-1.3128708892306289E-3</v>
      </c>
      <c r="IU5" s="82">
        <v>8.6246948251530332E-3</v>
      </c>
      <c r="IV5" s="82">
        <v>712.06830147789094</v>
      </c>
      <c r="IW5" s="82">
        <v>-0.38208173172107962</v>
      </c>
      <c r="IX5" s="82">
        <v>719.06444966018091</v>
      </c>
      <c r="IY5" s="82">
        <v>-0.83389542279459294</v>
      </c>
      <c r="IZ5" s="82">
        <v>732.24935545040694</v>
      </c>
      <c r="JA5" s="82">
        <v>-2.829010532973677</v>
      </c>
      <c r="JB5" s="135">
        <v>8.604611936440973</v>
      </c>
      <c r="JC5" s="83">
        <v>4.7865223280615625</v>
      </c>
      <c r="JD5" s="84">
        <v>83.905832476232519</v>
      </c>
      <c r="JE5" s="83">
        <v>4.70261649558533</v>
      </c>
      <c r="JF5" s="84">
        <v>16.781166495246502</v>
      </c>
      <c r="JG5" s="97"/>
      <c r="JH5" s="90">
        <v>8.0205898488552076</v>
      </c>
      <c r="JI5" s="91">
        <v>-1.312572426749561E-3</v>
      </c>
      <c r="JJ5" s="82">
        <v>8.6742582927898642E-3</v>
      </c>
      <c r="JK5" s="82">
        <v>720.09756558503898</v>
      </c>
      <c r="JL5" s="82">
        <v>-0.38339430414782916</v>
      </c>
      <c r="JM5" s="82">
        <v>727.09411035942935</v>
      </c>
      <c r="JN5" s="82">
        <v>-0.82902444221227334</v>
      </c>
      <c r="JO5" s="82">
        <v>740.28077433425983</v>
      </c>
      <c r="JP5" s="82">
        <v>-2.8124856127187412</v>
      </c>
      <c r="JQ5" s="135">
        <v>8.5539724394050474</v>
      </c>
      <c r="JR5" s="83">
        <v>4.6859713113146375</v>
      </c>
      <c r="JS5" s="84">
        <v>84.662053930532721</v>
      </c>
      <c r="JT5" s="83">
        <v>4.6013092573841048</v>
      </c>
      <c r="JU5" s="84">
        <v>16.932410786106544</v>
      </c>
      <c r="JV5" s="92">
        <v>8.5849252453639071</v>
      </c>
    </row>
    <row r="6" spans="1:283" x14ac:dyDescent="0.3">
      <c r="B6" s="25" t="s">
        <v>65</v>
      </c>
      <c r="C6" s="25" t="s">
        <v>65</v>
      </c>
      <c r="D6" s="25" t="s">
        <v>65</v>
      </c>
      <c r="F6" s="25" t="s">
        <v>65</v>
      </c>
      <c r="G6" s="25" t="s">
        <v>65</v>
      </c>
      <c r="H6" s="24"/>
      <c r="I6" s="25" t="s">
        <v>65</v>
      </c>
      <c r="J6" s="25" t="s">
        <v>65</v>
      </c>
      <c r="K6" s="24"/>
      <c r="L6" s="25" t="s">
        <v>65</v>
      </c>
      <c r="M6" s="25" t="s">
        <v>65</v>
      </c>
      <c r="N6" s="24"/>
      <c r="O6" s="25" t="s">
        <v>65</v>
      </c>
      <c r="P6" s="25" t="s">
        <v>65</v>
      </c>
      <c r="T6" s="212" t="s">
        <v>333</v>
      </c>
      <c r="U6" s="213"/>
      <c r="V6" s="34" t="s">
        <v>334</v>
      </c>
      <c r="W6" s="34" t="s">
        <v>334</v>
      </c>
      <c r="X6" s="214" t="s">
        <v>335</v>
      </c>
      <c r="Y6" s="215"/>
      <c r="AC6" s="27" t="s">
        <v>80</v>
      </c>
      <c r="AD6" s="7"/>
      <c r="AE6" s="27" t="s">
        <v>80</v>
      </c>
      <c r="AF6" s="24"/>
      <c r="AH6" s="156" t="s">
        <v>229</v>
      </c>
      <c r="AI6" s="155"/>
      <c r="AJ6" s="28"/>
      <c r="AK6" s="28"/>
      <c r="AL6" s="25" t="s">
        <v>65</v>
      </c>
      <c r="AM6" s="25" t="s">
        <v>65</v>
      </c>
      <c r="AN6" s="25" t="s">
        <v>336</v>
      </c>
      <c r="AO6" s="79" t="s">
        <v>84</v>
      </c>
      <c r="AP6" s="80" t="s">
        <v>85</v>
      </c>
      <c r="AQ6" s="24"/>
      <c r="AR6" s="57" t="s">
        <v>86</v>
      </c>
      <c r="AS6" s="24"/>
      <c r="AT6" s="58" t="s">
        <v>337</v>
      </c>
      <c r="AU6" s="58" t="s">
        <v>337</v>
      </c>
      <c r="BA6" s="27" t="s">
        <v>80</v>
      </c>
      <c r="BB6" s="7"/>
      <c r="BC6" s="27" t="s">
        <v>80</v>
      </c>
      <c r="BD6" s="24"/>
      <c r="BF6" s="24"/>
      <c r="BG6" s="57" t="s">
        <v>86</v>
      </c>
      <c r="BH6" s="24"/>
      <c r="BI6" s="58" t="s">
        <v>337</v>
      </c>
      <c r="BJ6" s="58" t="s">
        <v>337</v>
      </c>
      <c r="BP6" s="27" t="s">
        <v>80</v>
      </c>
      <c r="BQ6" s="7"/>
      <c r="BR6" s="27" t="s">
        <v>80</v>
      </c>
      <c r="BS6" s="24"/>
      <c r="BU6" s="24"/>
      <c r="BV6" s="57" t="s">
        <v>86</v>
      </c>
      <c r="BW6" s="24"/>
      <c r="BX6" s="58" t="s">
        <v>337</v>
      </c>
      <c r="BY6" s="58" t="s">
        <v>337</v>
      </c>
      <c r="CE6" s="27" t="s">
        <v>80</v>
      </c>
      <c r="CF6" s="7"/>
      <c r="CG6" s="27" t="s">
        <v>80</v>
      </c>
      <c r="CH6" s="24"/>
      <c r="CJ6" s="24"/>
      <c r="CK6" s="57" t="s">
        <v>86</v>
      </c>
      <c r="CL6" s="24"/>
      <c r="CM6" s="58" t="s">
        <v>337</v>
      </c>
      <c r="CN6" s="58" t="s">
        <v>337</v>
      </c>
      <c r="CT6" s="27" t="s">
        <v>80</v>
      </c>
      <c r="CU6" s="7"/>
      <c r="CV6" s="27" t="s">
        <v>80</v>
      </c>
      <c r="CW6" s="24"/>
      <c r="CY6" s="24"/>
      <c r="CZ6" s="57" t="s">
        <v>86</v>
      </c>
      <c r="DA6" s="24"/>
      <c r="DB6" s="58" t="s">
        <v>337</v>
      </c>
      <c r="DC6" s="58" t="s">
        <v>337</v>
      </c>
      <c r="DI6" s="27" t="s">
        <v>80</v>
      </c>
      <c r="DJ6" s="7"/>
      <c r="DK6" s="27" t="s">
        <v>80</v>
      </c>
      <c r="DL6" s="24"/>
      <c r="DN6" s="24"/>
      <c r="DO6" s="57" t="s">
        <v>86</v>
      </c>
      <c r="DP6" s="24"/>
      <c r="DQ6" s="58" t="s">
        <v>337</v>
      </c>
      <c r="DR6" s="58" t="s">
        <v>337</v>
      </c>
      <c r="DX6" s="27" t="s">
        <v>80</v>
      </c>
      <c r="DY6" s="7"/>
      <c r="DZ6" s="27" t="s">
        <v>80</v>
      </c>
      <c r="EA6" s="24"/>
      <c r="EC6" s="24"/>
      <c r="ED6" s="57" t="s">
        <v>86</v>
      </c>
      <c r="EE6" s="24"/>
      <c r="EF6" s="58" t="s">
        <v>337</v>
      </c>
      <c r="EG6" s="58" t="s">
        <v>337</v>
      </c>
      <c r="EM6" s="27" t="s">
        <v>80</v>
      </c>
      <c r="EN6" s="7"/>
      <c r="EO6" s="27" t="s">
        <v>80</v>
      </c>
      <c r="EP6" s="24"/>
      <c r="ER6" s="24"/>
      <c r="ES6" s="57" t="s">
        <v>86</v>
      </c>
      <c r="ET6" s="24"/>
      <c r="EU6" s="58" t="s">
        <v>337</v>
      </c>
      <c r="EV6" s="58" t="s">
        <v>337</v>
      </c>
      <c r="FB6" s="27" t="s">
        <v>80</v>
      </c>
      <c r="FC6" s="7"/>
      <c r="FD6" s="27" t="s">
        <v>80</v>
      </c>
      <c r="FE6" s="24"/>
      <c r="FG6" s="24"/>
      <c r="FH6" s="57" t="s">
        <v>86</v>
      </c>
      <c r="FI6" s="24"/>
      <c r="FJ6" s="58" t="s">
        <v>337</v>
      </c>
      <c r="FK6" s="58" t="s">
        <v>337</v>
      </c>
      <c r="FQ6" s="27" t="s">
        <v>80</v>
      </c>
      <c r="FR6" s="7"/>
      <c r="FS6" s="27" t="s">
        <v>80</v>
      </c>
      <c r="FT6" s="24"/>
      <c r="FV6" s="24"/>
      <c r="FW6" s="57" t="s">
        <v>86</v>
      </c>
      <c r="FX6" s="24"/>
      <c r="FY6" s="58" t="s">
        <v>337</v>
      </c>
      <c r="FZ6" s="58" t="s">
        <v>337</v>
      </c>
      <c r="GF6" s="27" t="s">
        <v>80</v>
      </c>
      <c r="GG6" s="7"/>
      <c r="GH6" s="27" t="s">
        <v>80</v>
      </c>
      <c r="GI6" s="24"/>
      <c r="GK6" s="24"/>
      <c r="GL6" s="57" t="s">
        <v>86</v>
      </c>
      <c r="GM6" s="24"/>
      <c r="GN6" s="58" t="s">
        <v>337</v>
      </c>
      <c r="GO6" s="58" t="s">
        <v>337</v>
      </c>
      <c r="GP6" s="6"/>
      <c r="GQ6" s="6"/>
      <c r="GR6" s="6"/>
      <c r="GS6" s="6"/>
      <c r="GT6" s="6"/>
      <c r="GU6" s="27" t="s">
        <v>80</v>
      </c>
      <c r="GV6" s="7"/>
      <c r="GW6" s="27" t="s">
        <v>80</v>
      </c>
      <c r="GX6" s="24"/>
      <c r="GZ6" s="24"/>
      <c r="HA6" s="57" t="s">
        <v>86</v>
      </c>
      <c r="HB6" s="24"/>
      <c r="HC6" s="58" t="s">
        <v>337</v>
      </c>
      <c r="HD6" s="58" t="s">
        <v>337</v>
      </c>
      <c r="HE6" s="6"/>
      <c r="HF6" s="6"/>
      <c r="HG6" s="6"/>
      <c r="HH6" s="6"/>
      <c r="HI6" s="6"/>
      <c r="HJ6" s="27" t="s">
        <v>80</v>
      </c>
      <c r="HK6" s="7"/>
      <c r="HL6" s="27" t="s">
        <v>80</v>
      </c>
      <c r="HM6" s="24"/>
      <c r="HO6" s="24"/>
      <c r="HP6" s="57" t="s">
        <v>86</v>
      </c>
      <c r="HQ6" s="24"/>
      <c r="HR6" s="58" t="s">
        <v>337</v>
      </c>
      <c r="HS6" s="58" t="s">
        <v>337</v>
      </c>
      <c r="HT6" s="6"/>
      <c r="HU6" s="6"/>
      <c r="HV6" s="6"/>
      <c r="HW6" s="6"/>
      <c r="HX6" s="6"/>
      <c r="HY6" s="27" t="s">
        <v>80</v>
      </c>
      <c r="HZ6" s="7"/>
      <c r="IA6" s="27" t="s">
        <v>80</v>
      </c>
      <c r="IB6" s="24"/>
      <c r="ID6" s="24"/>
      <c r="IE6" s="57" t="s">
        <v>86</v>
      </c>
      <c r="IF6" s="24"/>
      <c r="IG6" s="58" t="s">
        <v>337</v>
      </c>
      <c r="IH6" s="58" t="s">
        <v>337</v>
      </c>
      <c r="II6" s="6"/>
      <c r="IJ6" s="6"/>
      <c r="IK6" s="6"/>
      <c r="IL6" s="6"/>
      <c r="IM6" s="6"/>
      <c r="IN6" s="27" t="s">
        <v>80</v>
      </c>
      <c r="IO6" s="7"/>
      <c r="IP6" s="27" t="s">
        <v>80</v>
      </c>
      <c r="IQ6" s="24"/>
      <c r="IS6" s="24"/>
      <c r="IT6" s="57" t="s">
        <v>86</v>
      </c>
      <c r="IU6" s="24"/>
      <c r="IV6" s="58" t="s">
        <v>337</v>
      </c>
      <c r="IW6" s="58" t="s">
        <v>337</v>
      </c>
      <c r="IX6" s="6"/>
      <c r="IY6" s="6"/>
      <c r="IZ6" s="6"/>
      <c r="JA6" s="6"/>
      <c r="JB6" s="6"/>
      <c r="JC6" s="27" t="s">
        <v>80</v>
      </c>
      <c r="JD6" s="7"/>
      <c r="JE6" s="27" t="s">
        <v>80</v>
      </c>
      <c r="JF6" s="24"/>
      <c r="JH6" s="24"/>
      <c r="JI6" s="57" t="s">
        <v>86</v>
      </c>
      <c r="JJ6" s="24"/>
      <c r="JK6" s="58" t="s">
        <v>337</v>
      </c>
      <c r="JL6" s="58" t="s">
        <v>337</v>
      </c>
      <c r="JM6" s="6"/>
      <c r="JN6" s="6"/>
      <c r="JO6" s="6"/>
      <c r="JP6" s="6"/>
      <c r="JQ6" s="6"/>
      <c r="JR6" s="27" t="s">
        <v>80</v>
      </c>
      <c r="JS6" s="7"/>
      <c r="JT6" s="27" t="s">
        <v>80</v>
      </c>
      <c r="JU6" s="24"/>
      <c r="JV6" s="27" t="s">
        <v>80</v>
      </c>
    </row>
    <row r="7" spans="1:283" x14ac:dyDescent="0.3">
      <c r="B7" s="24">
        <v>6.2271999999999998</v>
      </c>
      <c r="C7" s="1">
        <v>9.4036000000000008</v>
      </c>
      <c r="D7" s="24">
        <v>593.06101278121719</v>
      </c>
      <c r="E7" s="31" t="s">
        <v>338</v>
      </c>
      <c r="F7" s="24">
        <v>598.02238623441986</v>
      </c>
      <c r="G7" s="24">
        <v>9.3670000000000009</v>
      </c>
      <c r="H7" s="32" t="s">
        <v>339</v>
      </c>
      <c r="I7" s="24">
        <v>598.02238623441986</v>
      </c>
      <c r="J7" s="24">
        <v>9.3670000000000009</v>
      </c>
      <c r="K7" s="32" t="s">
        <v>339</v>
      </c>
      <c r="L7" s="24">
        <v>598.02238623441986</v>
      </c>
      <c r="M7" s="24">
        <v>9.3670000000000009</v>
      </c>
      <c r="N7" s="32" t="s">
        <v>339</v>
      </c>
      <c r="O7" s="24">
        <v>598.02238623441986</v>
      </c>
      <c r="P7" s="24">
        <v>9.3670000000000009</v>
      </c>
      <c r="T7" s="216" t="s">
        <v>340</v>
      </c>
      <c r="U7" s="217"/>
      <c r="V7" s="35">
        <v>597.03294157641733</v>
      </c>
      <c r="W7" s="35">
        <v>0.22964649974688323</v>
      </c>
      <c r="X7" s="35">
        <v>603.92485951641333</v>
      </c>
      <c r="Y7" s="36">
        <v>-0.90687983446672282</v>
      </c>
      <c r="AC7" s="24">
        <v>595.35256241489208</v>
      </c>
      <c r="AD7" s="32" t="s">
        <v>14</v>
      </c>
      <c r="AE7" s="24">
        <v>601.49848247826935</v>
      </c>
      <c r="AF7" s="32" t="s">
        <v>14</v>
      </c>
      <c r="AH7" s="226" t="s">
        <v>365</v>
      </c>
      <c r="AI7" s="248"/>
      <c r="AJ7" s="28"/>
      <c r="AK7" s="28"/>
      <c r="AL7" s="24">
        <v>709.29633108701432</v>
      </c>
      <c r="AM7" s="24">
        <v>8.6678999999999995</v>
      </c>
      <c r="AN7" s="8">
        <v>4.743710016030131E-2</v>
      </c>
      <c r="AO7" s="64">
        <v>1.0720591081536668E-8</v>
      </c>
      <c r="AP7" s="50">
        <v>5.758710978287924E-3</v>
      </c>
      <c r="AQ7" s="24"/>
      <c r="AR7" s="51">
        <v>-1.3169415769275275E-3</v>
      </c>
      <c r="AS7" s="24"/>
      <c r="AT7" s="24">
        <v>604.41550834505381</v>
      </c>
      <c r="AU7" s="24">
        <v>0.22841561110082509</v>
      </c>
      <c r="BA7" s="24">
        <v>602.71877199891969</v>
      </c>
      <c r="BB7" s="32" t="s">
        <v>14</v>
      </c>
      <c r="BC7" s="24">
        <v>608.8978112664513</v>
      </c>
      <c r="BD7" s="32" t="s">
        <v>14</v>
      </c>
      <c r="BF7" s="24"/>
      <c r="BG7" s="51">
        <v>-1.3166574929532799E-3</v>
      </c>
      <c r="BH7" s="24"/>
      <c r="BI7" s="24">
        <v>611.83786055251142</v>
      </c>
      <c r="BJ7" s="24">
        <v>0.22718454402830623</v>
      </c>
      <c r="BL7" s="6">
        <v>-0.89715750903085878</v>
      </c>
      <c r="BP7" s="24">
        <v>610.12458406022301</v>
      </c>
      <c r="BQ7" s="32" t="s">
        <v>14</v>
      </c>
      <c r="BR7" s="24">
        <v>616.33710629133134</v>
      </c>
      <c r="BS7" s="32" t="s">
        <v>14</v>
      </c>
      <c r="BU7" s="24"/>
      <c r="BV7" s="51">
        <v>-1.3163723804743123E-3</v>
      </c>
      <c r="BW7" s="24"/>
      <c r="BX7" s="24">
        <v>619.30043516393039</v>
      </c>
      <c r="BY7" s="24">
        <v>0.22595329949097265</v>
      </c>
      <c r="CA7" s="6">
        <v>-0.89229529319459655</v>
      </c>
      <c r="CE7" s="24">
        <v>617.57043255846145</v>
      </c>
      <c r="CF7" s="32" t="s">
        <v>14</v>
      </c>
      <c r="CG7" s="24">
        <v>623.81680751094405</v>
      </c>
      <c r="CH7" s="32" t="s">
        <v>14</v>
      </c>
      <c r="CJ7" s="24"/>
      <c r="CK7" s="51">
        <v>-1.3160862397133405E-3</v>
      </c>
      <c r="CL7" s="24"/>
      <c r="CM7" s="24">
        <v>626.80367634998174</v>
      </c>
      <c r="CN7" s="24">
        <v>0.22472187845060887</v>
      </c>
      <c r="CP7" s="6">
        <v>-0.88743238034341343</v>
      </c>
      <c r="CT7" s="24">
        <v>625.05675859865073</v>
      </c>
      <c r="CU7" s="32" t="s">
        <v>14</v>
      </c>
      <c r="CV7" s="24">
        <v>631.33736216130239</v>
      </c>
      <c r="CW7" s="32" t="s">
        <v>14</v>
      </c>
      <c r="CY7" s="24"/>
      <c r="CZ7" s="51">
        <v>-1.3157990708938827E-3</v>
      </c>
      <c r="DA7" s="24"/>
      <c r="DB7" s="24">
        <v>634.34803564617869</v>
      </c>
      <c r="DC7" s="24">
        <v>0.22349028186913728</v>
      </c>
      <c r="DE7" s="6">
        <v>-0.88256877427596581</v>
      </c>
      <c r="DI7" s="24">
        <v>632.58401058249638</v>
      </c>
      <c r="DJ7" s="32" t="s">
        <v>14</v>
      </c>
      <c r="DK7" s="24">
        <v>638.89922491141704</v>
      </c>
      <c r="DL7" s="32" t="s">
        <v>14</v>
      </c>
      <c r="DN7" s="24"/>
      <c r="DO7" s="51">
        <v>-1.31551087424026E-3</v>
      </c>
      <c r="DP7" s="24"/>
      <c r="DQ7" s="24">
        <v>641.93397211661625</v>
      </c>
      <c r="DR7" s="24">
        <v>0.2222585107086173</v>
      </c>
      <c r="DT7" s="6">
        <v>-0.87770447879145119</v>
      </c>
      <c r="DX7" s="24">
        <v>640.15264437022745</v>
      </c>
      <c r="DY7" s="32" t="s">
        <v>14</v>
      </c>
      <c r="DZ7" s="24">
        <v>646.50285802893848</v>
      </c>
      <c r="EA7" s="32" t="s">
        <v>14</v>
      </c>
      <c r="EC7" s="24"/>
      <c r="ED7" s="51">
        <v>-1.3152216499775968E-3</v>
      </c>
      <c r="EE7" s="24"/>
      <c r="EF7" s="24">
        <v>649.56195252228565</v>
      </c>
      <c r="EG7" s="24">
        <v>0.22102656593124509</v>
      </c>
      <c r="EI7" s="6">
        <v>-0.87283949768960456</v>
      </c>
      <c r="EM7" s="24">
        <v>647.7631234469435</v>
      </c>
      <c r="EN7" s="32" t="s">
        <v>14</v>
      </c>
      <c r="EO7" s="24">
        <v>654.14873155044268</v>
      </c>
      <c r="EP7" s="32" t="s">
        <v>14</v>
      </c>
      <c r="ER7" s="24"/>
      <c r="ES7" s="51">
        <v>-1.3149313983318205E-3</v>
      </c>
      <c r="ET7" s="24"/>
      <c r="EU7" s="24">
        <v>657.23245149411969</v>
      </c>
      <c r="EV7" s="24">
        <v>0.21979444849935198</v>
      </c>
      <c r="EX7" s="6">
        <v>-0.86797383477069867</v>
      </c>
      <c r="FB7" s="24">
        <v>655.4159190936233</v>
      </c>
      <c r="FC7" s="32" t="s">
        <v>14</v>
      </c>
      <c r="FD7" s="24">
        <v>661.83732345650992</v>
      </c>
      <c r="FE7" s="32" t="s">
        <v>14</v>
      </c>
      <c r="FG7" s="24"/>
      <c r="FH7" s="51">
        <v>-1.3146401195296604E-3</v>
      </c>
      <c r="FI7" s="24"/>
      <c r="FJ7" s="24">
        <v>664.94595171092828</v>
      </c>
      <c r="FK7" s="24">
        <v>0.21856215937540457</v>
      </c>
      <c r="FM7" s="6">
        <v>-0.86310749383553698</v>
      </c>
      <c r="FQ7" s="24">
        <v>663.11151056295591</v>
      </c>
      <c r="FR7" s="32" t="s">
        <v>14</v>
      </c>
      <c r="FS7" s="24">
        <v>669.56911985176691</v>
      </c>
      <c r="FT7" s="32" t="s">
        <v>14</v>
      </c>
      <c r="FV7" s="24"/>
      <c r="FW7" s="51">
        <v>-1.3143478137986483E-3</v>
      </c>
      <c r="FX7" s="24"/>
      <c r="FY7" s="24">
        <v>672.70294408239056</v>
      </c>
      <c r="FZ7" s="24">
        <v>0.21732969952200315</v>
      </c>
      <c r="GB7" s="6">
        <v>-0.85824047868545361</v>
      </c>
      <c r="GF7" s="24">
        <v>670.85038526015535</v>
      </c>
      <c r="GG7" s="32" t="s">
        <v>14</v>
      </c>
      <c r="GH7" s="24">
        <v>677.34461515005546</v>
      </c>
      <c r="GI7" s="32" t="s">
        <v>14</v>
      </c>
      <c r="GK7" s="24"/>
      <c r="GL7" s="51">
        <v>-1.3140544813671183E-3</v>
      </c>
      <c r="GM7" s="24"/>
      <c r="GN7" s="24">
        <v>680.50392793727963</v>
      </c>
      <c r="GO7" s="24">
        <v>0.2160970699018816</v>
      </c>
      <c r="GP7" s="6"/>
      <c r="GQ7" s="6">
        <v>-0.85337279312230918</v>
      </c>
      <c r="GR7" s="6"/>
      <c r="GS7" s="6"/>
      <c r="GT7" s="6"/>
      <c r="GU7" s="24">
        <v>678.63303892893282</v>
      </c>
      <c r="GV7" s="32" t="s">
        <v>14</v>
      </c>
      <c r="GW7" s="24">
        <v>685.16431226490897</v>
      </c>
      <c r="GX7" s="32" t="s">
        <v>14</v>
      </c>
      <c r="GZ7" s="24"/>
      <c r="HA7" s="51">
        <v>-1.3137601224642069E-3</v>
      </c>
      <c r="HB7" s="24"/>
      <c r="HC7" s="24">
        <v>688.34941121709687</v>
      </c>
      <c r="HD7" s="24">
        <v>0.21486427147790665</v>
      </c>
      <c r="HE7" s="6"/>
      <c r="HF7" s="6">
        <v>-0.84850444094848709</v>
      </c>
      <c r="HG7" s="6"/>
      <c r="HH7" s="6"/>
      <c r="HI7" s="6"/>
      <c r="HJ7" s="24">
        <v>686.4599758428011</v>
      </c>
      <c r="HK7" s="32" t="s">
        <v>14</v>
      </c>
      <c r="HL7" s="24">
        <v>693.0287228055189</v>
      </c>
      <c r="HM7" s="32" t="s">
        <v>14</v>
      </c>
      <c r="HO7" s="24"/>
      <c r="HP7" s="51">
        <v>-1.3134647373198517E-3</v>
      </c>
      <c r="HQ7" s="24"/>
      <c r="HR7" s="24">
        <v>696.23991067530551</v>
      </c>
      <c r="HS7" s="24">
        <v>0.21363130521307638</v>
      </c>
      <c r="HT7" s="6"/>
      <c r="HU7" s="6">
        <v>-0.84363542596689267</v>
      </c>
      <c r="HV7" s="6"/>
      <c r="HW7" s="6"/>
      <c r="HX7" s="6"/>
      <c r="HY7" s="24">
        <v>694.33170900189555</v>
      </c>
      <c r="HZ7" s="32" t="s">
        <v>14</v>
      </c>
      <c r="IA7" s="24">
        <v>700.93836727837834</v>
      </c>
      <c r="IB7" s="32" t="s">
        <v>14</v>
      </c>
      <c r="ID7" s="24"/>
      <c r="IE7" s="51">
        <v>-1.3131683261647924E-3</v>
      </c>
      <c r="IF7" s="24"/>
      <c r="IG7" s="24">
        <v>704.17595208235946</v>
      </c>
      <c r="IH7" s="24">
        <v>0.21239817207052053</v>
      </c>
      <c r="II7" s="6"/>
      <c r="IJ7" s="6">
        <v>-0.83876575198094905</v>
      </c>
      <c r="IK7" s="6"/>
      <c r="IL7" s="6"/>
      <c r="IM7" s="6"/>
      <c r="IN7" s="24">
        <v>702.24876033550697</v>
      </c>
      <c r="IO7" s="32" t="s">
        <v>14</v>
      </c>
      <c r="IP7" s="24">
        <v>708.89377529480839</v>
      </c>
      <c r="IQ7" s="32" t="s">
        <v>14</v>
      </c>
      <c r="IS7" s="24"/>
      <c r="IT7" s="51">
        <v>-1.3128708892305701E-3</v>
      </c>
      <c r="IU7" s="24"/>
      <c r="IV7" s="24">
        <v>712.15807043672919</v>
      </c>
      <c r="IW7" s="24">
        <v>0.21116487301349851</v>
      </c>
      <c r="IX7" s="6"/>
      <c r="IY7" s="6">
        <v>-0.83389542279459294</v>
      </c>
      <c r="IZ7" s="6"/>
      <c r="JA7" s="6"/>
      <c r="JB7" s="6"/>
      <c r="JC7" s="24">
        <v>710.21166091052282</v>
      </c>
      <c r="JD7" s="32" t="s">
        <v>14</v>
      </c>
      <c r="JE7" s="24">
        <v>716.89548578456879</v>
      </c>
      <c r="JF7" s="32" t="s">
        <v>14</v>
      </c>
      <c r="JH7" s="24"/>
      <c r="JI7" s="51">
        <v>-1.3125724267495271E-3</v>
      </c>
      <c r="JJ7" s="24"/>
      <c r="JK7" s="24">
        <v>720.18681018213715</v>
      </c>
      <c r="JL7" s="24">
        <v>0.20993140900540019</v>
      </c>
      <c r="JM7" s="6"/>
      <c r="JN7" s="6">
        <v>-0.82902444221227334</v>
      </c>
      <c r="JO7" s="6"/>
      <c r="JP7" s="6"/>
      <c r="JQ7" s="6"/>
      <c r="JR7" s="24">
        <v>718.22095114598585</v>
      </c>
      <c r="JS7" s="32" t="s">
        <v>14</v>
      </c>
      <c r="JT7" s="24">
        <v>724.94404721576927</v>
      </c>
      <c r="JU7" s="32" t="s">
        <v>14</v>
      </c>
      <c r="JV7" s="63">
        <v>724.94404721576927</v>
      </c>
    </row>
    <row r="8" spans="1:283" x14ac:dyDescent="0.3">
      <c r="B8" s="1">
        <v>225</v>
      </c>
      <c r="C8" s="26" t="s">
        <v>66</v>
      </c>
      <c r="D8" s="26" t="s">
        <v>66</v>
      </c>
      <c r="F8" s="33">
        <v>226</v>
      </c>
      <c r="G8" s="26" t="s">
        <v>66</v>
      </c>
      <c r="H8" s="31" t="s">
        <v>68</v>
      </c>
      <c r="I8" s="33">
        <v>226</v>
      </c>
      <c r="J8" s="26" t="s">
        <v>66</v>
      </c>
      <c r="K8" s="31" t="s">
        <v>68</v>
      </c>
      <c r="L8" s="33">
        <v>226</v>
      </c>
      <c r="M8" s="26" t="s">
        <v>66</v>
      </c>
      <c r="N8" s="31" t="s">
        <v>68</v>
      </c>
      <c r="O8" s="33">
        <v>226</v>
      </c>
      <c r="P8" s="26" t="s">
        <v>66</v>
      </c>
      <c r="AC8" s="25" t="s">
        <v>65</v>
      </c>
      <c r="AD8" s="25" t="s">
        <v>65</v>
      </c>
      <c r="AE8" s="25" t="s">
        <v>65</v>
      </c>
      <c r="AF8" s="25" t="s">
        <v>65</v>
      </c>
      <c r="AH8" s="248"/>
      <c r="AI8" s="248"/>
      <c r="AJ8" s="28"/>
      <c r="AK8" s="28"/>
      <c r="AL8" s="33">
        <v>249</v>
      </c>
      <c r="AM8" s="26" t="s">
        <v>66</v>
      </c>
      <c r="AN8" s="8"/>
      <c r="AO8" s="65" t="s">
        <v>229</v>
      </c>
      <c r="BA8" s="25" t="s">
        <v>65</v>
      </c>
      <c r="BB8" s="25" t="s">
        <v>65</v>
      </c>
      <c r="BC8" s="25" t="s">
        <v>65</v>
      </c>
      <c r="BD8" s="25" t="s">
        <v>65</v>
      </c>
      <c r="BF8" s="24"/>
      <c r="BH8" s="56"/>
      <c r="BP8" s="25" t="s">
        <v>65</v>
      </c>
      <c r="BQ8" s="25" t="s">
        <v>65</v>
      </c>
      <c r="BR8" s="25" t="s">
        <v>65</v>
      </c>
      <c r="BS8" s="25" t="s">
        <v>65</v>
      </c>
      <c r="BU8" s="24"/>
      <c r="BW8" s="56"/>
      <c r="CE8" s="25" t="s">
        <v>65</v>
      </c>
      <c r="CF8" s="25" t="s">
        <v>65</v>
      </c>
      <c r="CG8" s="25" t="s">
        <v>65</v>
      </c>
      <c r="CH8" s="25" t="s">
        <v>65</v>
      </c>
      <c r="CJ8" s="24"/>
      <c r="CL8" s="56"/>
      <c r="CT8" s="25" t="s">
        <v>65</v>
      </c>
      <c r="CU8" s="25" t="s">
        <v>65</v>
      </c>
      <c r="CV8" s="25" t="s">
        <v>65</v>
      </c>
      <c r="CW8" s="25" t="s">
        <v>65</v>
      </c>
      <c r="CY8" s="24"/>
      <c r="DA8" s="56"/>
      <c r="DI8" s="25" t="s">
        <v>65</v>
      </c>
      <c r="DJ8" s="25" t="s">
        <v>65</v>
      </c>
      <c r="DK8" s="25" t="s">
        <v>65</v>
      </c>
      <c r="DL8" s="25" t="s">
        <v>65</v>
      </c>
      <c r="DN8" s="24"/>
      <c r="DP8" s="56"/>
      <c r="DX8" s="25" t="s">
        <v>65</v>
      </c>
      <c r="DY8" s="25" t="s">
        <v>65</v>
      </c>
      <c r="DZ8" s="25" t="s">
        <v>65</v>
      </c>
      <c r="EA8" s="25" t="s">
        <v>65</v>
      </c>
      <c r="EC8" s="24"/>
      <c r="EE8" s="56"/>
      <c r="EM8" s="25" t="s">
        <v>65</v>
      </c>
      <c r="EN8" s="25" t="s">
        <v>65</v>
      </c>
      <c r="EO8" s="25" t="s">
        <v>65</v>
      </c>
      <c r="EP8" s="25" t="s">
        <v>65</v>
      </c>
      <c r="ER8" s="24"/>
      <c r="ET8" s="56"/>
      <c r="FB8" s="25" t="s">
        <v>65</v>
      </c>
      <c r="FC8" s="25" t="s">
        <v>65</v>
      </c>
      <c r="FD8" s="25" t="s">
        <v>65</v>
      </c>
      <c r="FE8" s="25" t="s">
        <v>65</v>
      </c>
      <c r="FG8" s="24"/>
      <c r="FI8" s="56"/>
      <c r="FQ8" s="25" t="s">
        <v>65</v>
      </c>
      <c r="FR8" s="25" t="s">
        <v>65</v>
      </c>
      <c r="FS8" s="25" t="s">
        <v>65</v>
      </c>
      <c r="FT8" s="25" t="s">
        <v>65</v>
      </c>
      <c r="FV8" s="24"/>
      <c r="FX8" s="56"/>
      <c r="GF8" s="25" t="s">
        <v>65</v>
      </c>
      <c r="GG8" s="25" t="s">
        <v>65</v>
      </c>
      <c r="GH8" s="25" t="s">
        <v>65</v>
      </c>
      <c r="GI8" s="25" t="s">
        <v>65</v>
      </c>
      <c r="GK8" s="24"/>
      <c r="GL8" s="6"/>
      <c r="GM8" s="56"/>
      <c r="GN8" s="6"/>
      <c r="GO8" s="6"/>
      <c r="GP8" s="6"/>
      <c r="GQ8" s="6"/>
      <c r="GR8" s="6"/>
      <c r="GS8" s="6"/>
      <c r="GT8" s="6"/>
      <c r="GU8" s="25" t="s">
        <v>65</v>
      </c>
      <c r="GV8" s="25" t="s">
        <v>65</v>
      </c>
      <c r="GW8" s="25" t="s">
        <v>65</v>
      </c>
      <c r="GX8" s="25" t="s">
        <v>65</v>
      </c>
      <c r="GZ8" s="24"/>
      <c r="HA8" s="6"/>
      <c r="HB8" s="56"/>
      <c r="HC8" s="6"/>
      <c r="HD8" s="6"/>
      <c r="HE8" s="6"/>
      <c r="HF8" s="6"/>
      <c r="HG8" s="6"/>
      <c r="HH8" s="6"/>
      <c r="HI8" s="6"/>
      <c r="HJ8" s="25" t="s">
        <v>65</v>
      </c>
      <c r="HK8" s="25" t="s">
        <v>65</v>
      </c>
      <c r="HL8" s="25" t="s">
        <v>65</v>
      </c>
      <c r="HM8" s="25" t="s">
        <v>65</v>
      </c>
      <c r="HO8" s="24"/>
      <c r="HP8" s="6"/>
      <c r="HQ8" s="56"/>
      <c r="HR8" s="6"/>
      <c r="HS8" s="6"/>
      <c r="HT8" s="6"/>
      <c r="HU8" s="6"/>
      <c r="HV8" s="6"/>
      <c r="HW8" s="6"/>
      <c r="HX8" s="6"/>
      <c r="HY8" s="25" t="s">
        <v>65</v>
      </c>
      <c r="HZ8" s="25" t="s">
        <v>65</v>
      </c>
      <c r="IA8" s="25" t="s">
        <v>65</v>
      </c>
      <c r="IB8" s="25" t="s">
        <v>65</v>
      </c>
      <c r="ID8" s="24"/>
      <c r="IE8" s="6"/>
      <c r="IF8" s="56"/>
      <c r="IG8" s="6"/>
      <c r="IH8" s="6"/>
      <c r="II8" s="6"/>
      <c r="IJ8" s="6"/>
      <c r="IK8" s="6"/>
      <c r="IL8" s="6"/>
      <c r="IM8" s="6"/>
      <c r="IN8" s="25" t="s">
        <v>65</v>
      </c>
      <c r="IO8" s="25" t="s">
        <v>65</v>
      </c>
      <c r="IP8" s="25" t="s">
        <v>65</v>
      </c>
      <c r="IQ8" s="25" t="s">
        <v>65</v>
      </c>
      <c r="IS8" s="24"/>
      <c r="IT8" s="6"/>
      <c r="IU8" s="56"/>
      <c r="IV8" s="6"/>
      <c r="IW8" s="6"/>
      <c r="IX8" s="6"/>
      <c r="IY8" s="6"/>
      <c r="IZ8" s="6"/>
      <c r="JA8" s="6"/>
      <c r="JB8" s="6"/>
      <c r="JC8" s="25" t="s">
        <v>65</v>
      </c>
      <c r="JD8" s="25" t="s">
        <v>65</v>
      </c>
      <c r="JE8" s="25" t="s">
        <v>65</v>
      </c>
      <c r="JF8" s="25" t="s">
        <v>65</v>
      </c>
      <c r="JH8" s="24"/>
      <c r="JI8" s="6"/>
      <c r="JJ8" s="56"/>
      <c r="JK8" s="6"/>
      <c r="JL8" s="6"/>
      <c r="JM8" s="6"/>
      <c r="JN8" s="6"/>
      <c r="JO8" s="6"/>
      <c r="JP8" s="6"/>
      <c r="JQ8" s="6"/>
      <c r="JR8" s="25" t="s">
        <v>65</v>
      </c>
      <c r="JS8" s="25" t="s">
        <v>65</v>
      </c>
      <c r="JT8" s="25" t="s">
        <v>65</v>
      </c>
      <c r="JU8" s="25" t="s">
        <v>65</v>
      </c>
      <c r="JV8" s="25" t="s">
        <v>65</v>
      </c>
      <c r="JW8" s="25" t="s">
        <v>65</v>
      </c>
    </row>
    <row r="9" spans="1:283" x14ac:dyDescent="0.3">
      <c r="B9" s="27">
        <v>6.16831</v>
      </c>
      <c r="C9" s="1">
        <v>9.3670000000000009</v>
      </c>
      <c r="D9" s="24">
        <v>598.02238623441986</v>
      </c>
      <c r="F9" s="24">
        <v>602.9712550655255</v>
      </c>
      <c r="G9" s="24">
        <v>9.3309999999999995</v>
      </c>
      <c r="H9" s="24"/>
      <c r="I9" s="24">
        <v>602.9712550655255</v>
      </c>
      <c r="J9" s="24">
        <v>9.3309999999999995</v>
      </c>
      <c r="K9" s="24"/>
      <c r="L9" s="24">
        <v>602.9712550655255</v>
      </c>
      <c r="M9" s="24">
        <v>9.3309999999999995</v>
      </c>
      <c r="N9" s="24"/>
      <c r="O9" s="24">
        <v>602.9712550655255</v>
      </c>
      <c r="P9" s="24">
        <v>9.3309999999999995</v>
      </c>
      <c r="T9" s="218" t="s">
        <v>341</v>
      </c>
      <c r="U9" s="219"/>
      <c r="V9" s="35">
        <v>597.03294157641722</v>
      </c>
      <c r="W9" s="36">
        <v>0.22964649974688323</v>
      </c>
      <c r="AC9" s="24">
        <v>593.06101278121719</v>
      </c>
      <c r="AD9" s="24">
        <v>6.2271999999999998</v>
      </c>
      <c r="AE9" s="24">
        <v>598.02238623441986</v>
      </c>
      <c r="AF9" s="24">
        <v>6.16831</v>
      </c>
      <c r="AH9" s="248"/>
      <c r="AI9" s="248"/>
      <c r="AJ9" s="28"/>
      <c r="AK9" s="28"/>
      <c r="AL9" s="24">
        <v>714.06274767130674</v>
      </c>
      <c r="AM9" s="24">
        <v>8.6422000000000008</v>
      </c>
      <c r="AN9" s="8"/>
      <c r="AO9" s="249" t="s">
        <v>374</v>
      </c>
      <c r="AP9" s="250"/>
      <c r="AQ9" s="251"/>
      <c r="AR9" s="24"/>
      <c r="AS9" s="24"/>
      <c r="AT9" s="24"/>
      <c r="AU9" s="32" t="s">
        <v>87</v>
      </c>
      <c r="AV9" s="24"/>
      <c r="AW9" s="24"/>
      <c r="BA9" s="24">
        <v>598.02238623441986</v>
      </c>
      <c r="BB9" s="24">
        <v>6.16831</v>
      </c>
      <c r="BC9" s="24">
        <v>607.86887668556631</v>
      </c>
      <c r="BD9" s="24">
        <v>6.0487500000000001</v>
      </c>
      <c r="BF9" s="24"/>
      <c r="BG9" s="24"/>
      <c r="BH9" s="24"/>
      <c r="BI9" s="24"/>
      <c r="BJ9" s="32" t="s">
        <v>87</v>
      </c>
      <c r="BK9" s="24"/>
      <c r="BL9" s="24"/>
      <c r="BP9" s="24">
        <v>607.86887668556631</v>
      </c>
      <c r="BQ9" s="24">
        <v>6.0487500000000001</v>
      </c>
      <c r="BR9" s="24">
        <v>612.8463831809155</v>
      </c>
      <c r="BS9" s="24">
        <v>5.9892399999999997</v>
      </c>
      <c r="BU9" s="24"/>
      <c r="BV9" s="24"/>
      <c r="BW9" s="24"/>
      <c r="BX9" s="24"/>
      <c r="BY9" s="32" t="s">
        <v>87</v>
      </c>
      <c r="BZ9" s="24"/>
      <c r="CA9" s="24"/>
      <c r="CE9" s="24">
        <v>612.8463831809155</v>
      </c>
      <c r="CF9" s="24">
        <v>5.9892399999999997</v>
      </c>
      <c r="CG9" s="24">
        <v>622.67357962984579</v>
      </c>
      <c r="CH9" s="24">
        <v>5.8690699999999998</v>
      </c>
      <c r="CJ9" s="24"/>
      <c r="CK9" s="24"/>
      <c r="CL9" s="24"/>
      <c r="CM9" s="24"/>
      <c r="CN9" s="32" t="s">
        <v>87</v>
      </c>
      <c r="CO9" s="24"/>
      <c r="CP9" s="24"/>
      <c r="CT9" s="24">
        <v>622.67357962984579</v>
      </c>
      <c r="CU9" s="24">
        <v>5.8690699999999998</v>
      </c>
      <c r="CV9" s="24">
        <v>627.57338263571421</v>
      </c>
      <c r="CW9" s="24">
        <v>5.8100899999999998</v>
      </c>
      <c r="CY9" s="24"/>
      <c r="CZ9" s="24"/>
      <c r="DA9" s="24"/>
      <c r="DB9" s="24"/>
      <c r="DC9" s="32" t="s">
        <v>87</v>
      </c>
      <c r="DD9" s="24"/>
      <c r="DE9" s="24"/>
      <c r="DI9" s="24">
        <v>632.08696122523327</v>
      </c>
      <c r="DJ9" s="24">
        <v>5.7545599999999997</v>
      </c>
      <c r="DK9" s="24">
        <v>636.98399859030019</v>
      </c>
      <c r="DL9" s="24">
        <v>5.6943299999999999</v>
      </c>
      <c r="DN9" s="24"/>
      <c r="DO9" s="24"/>
      <c r="DP9" s="24"/>
      <c r="DQ9" s="24"/>
      <c r="DR9" s="32" t="s">
        <v>87</v>
      </c>
      <c r="DS9" s="24"/>
      <c r="DT9" s="24"/>
      <c r="DX9" s="24">
        <v>636.98399859030019</v>
      </c>
      <c r="DY9" s="24">
        <v>5.6943299999999999</v>
      </c>
      <c r="DZ9" s="24">
        <v>641.87449152073918</v>
      </c>
      <c r="EA9" s="24">
        <v>5.6351699999999996</v>
      </c>
      <c r="EC9" s="24"/>
      <c r="ED9" s="24"/>
      <c r="EE9" s="24"/>
      <c r="EF9" s="24"/>
      <c r="EG9" s="32" t="s">
        <v>87</v>
      </c>
      <c r="EH9" s="24"/>
      <c r="EI9" s="24"/>
      <c r="EM9" s="24">
        <v>646.75354294461999</v>
      </c>
      <c r="EN9" s="24">
        <v>5.5747299999999997</v>
      </c>
      <c r="EO9" s="24">
        <v>651.47672734571017</v>
      </c>
      <c r="EP9" s="24">
        <v>5.5164200000000001</v>
      </c>
      <c r="ER9" s="24"/>
      <c r="ES9" s="24"/>
      <c r="ET9" s="24"/>
      <c r="EU9" s="24"/>
      <c r="EV9" s="32" t="s">
        <v>87</v>
      </c>
      <c r="EW9" s="24"/>
      <c r="EX9" s="24"/>
      <c r="FB9" s="24">
        <v>651.47672734571017</v>
      </c>
      <c r="FC9" s="24">
        <v>5.5164200000000001</v>
      </c>
      <c r="FD9" s="24">
        <v>661.19043067859218</v>
      </c>
      <c r="FE9" s="24">
        <v>5.3968999999999996</v>
      </c>
      <c r="FG9" s="24"/>
      <c r="FH9" s="24"/>
      <c r="FI9" s="24"/>
      <c r="FJ9" s="24"/>
      <c r="FK9" s="32" t="s">
        <v>87</v>
      </c>
      <c r="FL9" s="24"/>
      <c r="FM9" s="24"/>
      <c r="FQ9" s="24">
        <v>661.19043067859218</v>
      </c>
      <c r="FR9" s="24">
        <v>5.3968999999999996</v>
      </c>
      <c r="FS9" s="24">
        <v>666.17289078792771</v>
      </c>
      <c r="FT9" s="24">
        <v>5.3351100000000002</v>
      </c>
      <c r="FV9" s="24"/>
      <c r="FW9" s="24"/>
      <c r="FX9" s="24"/>
      <c r="FY9" s="24"/>
      <c r="FZ9" s="32" t="s">
        <v>87</v>
      </c>
      <c r="GA9" s="24"/>
      <c r="GB9" s="24"/>
      <c r="GF9" s="24">
        <v>666.17289078792771</v>
      </c>
      <c r="GG9" s="24">
        <v>5.3351100000000002</v>
      </c>
      <c r="GH9" s="24">
        <v>675.84207874364483</v>
      </c>
      <c r="GI9" s="24">
        <v>5.2156399999999996</v>
      </c>
      <c r="GK9" s="24"/>
      <c r="GL9" s="24"/>
      <c r="GM9" s="24"/>
      <c r="GN9" s="24"/>
      <c r="GO9" s="32" t="s">
        <v>87</v>
      </c>
      <c r="GP9" s="24"/>
      <c r="GQ9" s="24"/>
      <c r="GR9" s="6"/>
      <c r="GS9" s="6"/>
      <c r="GT9" s="6"/>
      <c r="GU9" s="24">
        <v>675.84207874364483</v>
      </c>
      <c r="GV9" s="24">
        <v>5.2156399999999996</v>
      </c>
      <c r="GW9" s="24">
        <v>680.52446805333113</v>
      </c>
      <c r="GX9" s="24">
        <v>5.1573099999999998</v>
      </c>
      <c r="GZ9" s="24"/>
      <c r="HA9" s="24"/>
      <c r="HB9" s="24"/>
      <c r="HC9" s="24"/>
      <c r="HD9" s="32" t="s">
        <v>87</v>
      </c>
      <c r="HE9" s="24"/>
      <c r="HF9" s="24"/>
      <c r="HG9" s="6"/>
      <c r="HH9" s="6"/>
      <c r="HI9" s="6"/>
      <c r="HJ9" s="24">
        <v>685.47109024593726</v>
      </c>
      <c r="HK9" s="24">
        <v>5.0964400000000003</v>
      </c>
      <c r="HL9" s="24">
        <v>690.14381832630249</v>
      </c>
      <c r="HM9" s="24">
        <v>5.0376300000000001</v>
      </c>
      <c r="HO9" s="24"/>
      <c r="HP9" s="24"/>
      <c r="HQ9" s="24"/>
      <c r="HR9" s="24"/>
      <c r="HS9" s="32" t="s">
        <v>87</v>
      </c>
      <c r="HT9" s="24"/>
      <c r="HU9" s="24"/>
      <c r="HV9" s="6"/>
      <c r="HW9" s="6"/>
      <c r="HX9" s="6"/>
      <c r="HY9" s="24">
        <v>690.14381832630249</v>
      </c>
      <c r="HZ9" s="24">
        <v>5.0376300000000001</v>
      </c>
      <c r="IA9" s="24">
        <v>699.86682810977345</v>
      </c>
      <c r="IB9" s="24">
        <v>4.9160199999999996</v>
      </c>
      <c r="ID9" s="24"/>
      <c r="IE9" s="24"/>
      <c r="IF9" s="24"/>
      <c r="IG9" s="24"/>
      <c r="IH9" s="32" t="s">
        <v>87</v>
      </c>
      <c r="II9" s="24"/>
      <c r="IJ9" s="24"/>
      <c r="IK9" s="6"/>
      <c r="IL9" s="6"/>
      <c r="IM9" s="6"/>
      <c r="IN9" s="24">
        <v>699.86682810977345</v>
      </c>
      <c r="IO9" s="24">
        <v>4.9160199999999996</v>
      </c>
      <c r="IP9" s="24">
        <v>704.51581298790063</v>
      </c>
      <c r="IQ9" s="24">
        <v>4.8578900000000003</v>
      </c>
      <c r="IS9" s="24"/>
      <c r="IT9" s="24"/>
      <c r="IU9" s="24"/>
      <c r="IV9" s="24"/>
      <c r="IW9" s="32" t="s">
        <v>87</v>
      </c>
      <c r="IX9" s="24"/>
      <c r="IY9" s="24"/>
      <c r="IZ9" s="6"/>
      <c r="JA9" s="6"/>
      <c r="JB9" s="6"/>
      <c r="JC9" s="24">
        <v>709.29633108701432</v>
      </c>
      <c r="JD9" s="24">
        <v>4.7980099999999997</v>
      </c>
      <c r="JE9" s="24">
        <v>714.06274767130674</v>
      </c>
      <c r="JF9" s="24">
        <v>4.7381900000000003</v>
      </c>
      <c r="JH9" s="24"/>
      <c r="JI9" s="24"/>
      <c r="JJ9" s="24"/>
      <c r="JK9" s="24"/>
      <c r="JL9" s="32" t="s">
        <v>87</v>
      </c>
      <c r="JM9" s="24"/>
      <c r="JN9" s="24"/>
      <c r="JO9" s="6"/>
      <c r="JP9" s="6"/>
      <c r="JQ9" s="6"/>
      <c r="JR9" s="24">
        <v>714.06274767130674</v>
      </c>
      <c r="JS9" s="24">
        <v>4.7381900000000003</v>
      </c>
      <c r="JT9" s="24">
        <v>723.65267726591196</v>
      </c>
      <c r="JU9" s="24">
        <v>4.6176000000000004</v>
      </c>
      <c r="JV9" s="24">
        <v>723.65267726591196</v>
      </c>
      <c r="JW9" s="24">
        <v>8.5915999999999997</v>
      </c>
    </row>
    <row r="10" spans="1:283" x14ac:dyDescent="0.3">
      <c r="B10" s="28">
        <v>226</v>
      </c>
      <c r="C10" s="26" t="s">
        <v>66</v>
      </c>
      <c r="D10" s="26" t="s">
        <v>66</v>
      </c>
      <c r="F10" s="33">
        <v>227</v>
      </c>
      <c r="G10" s="26" t="s">
        <v>66</v>
      </c>
      <c r="H10" s="24"/>
      <c r="I10" s="33">
        <v>227</v>
      </c>
      <c r="J10" s="26" t="s">
        <v>66</v>
      </c>
      <c r="K10" s="24"/>
      <c r="L10" s="33">
        <v>227</v>
      </c>
      <c r="M10" s="26" t="s">
        <v>66</v>
      </c>
      <c r="N10" s="24"/>
      <c r="O10" s="33">
        <v>227</v>
      </c>
      <c r="P10" s="26" t="s">
        <v>66</v>
      </c>
      <c r="AC10" s="33">
        <v>225</v>
      </c>
      <c r="AD10" s="26" t="s">
        <v>66</v>
      </c>
      <c r="AE10" s="33">
        <v>226</v>
      </c>
      <c r="AF10" s="26" t="s">
        <v>66</v>
      </c>
      <c r="AH10" s="248"/>
      <c r="AI10" s="248"/>
      <c r="AJ10" s="28"/>
      <c r="AK10" s="28"/>
      <c r="AL10" s="33">
        <v>250</v>
      </c>
      <c r="AM10" s="26" t="s">
        <v>66</v>
      </c>
      <c r="AN10" s="8"/>
      <c r="AO10" s="249"/>
      <c r="AP10" s="226"/>
      <c r="AQ10" s="252"/>
      <c r="AR10" s="224" t="s">
        <v>342</v>
      </c>
      <c r="AS10" s="211"/>
      <c r="AT10" s="35">
        <v>604.41550834505381</v>
      </c>
      <c r="AU10" s="35">
        <v>0.22841561110082509</v>
      </c>
      <c r="AV10" s="35">
        <v>611.30842808458669</v>
      </c>
      <c r="AW10" s="36">
        <v>-0.90201902405408863</v>
      </c>
      <c r="BA10" s="33">
        <v>226</v>
      </c>
      <c r="BB10" s="26" t="s">
        <v>66</v>
      </c>
      <c r="BC10" s="33">
        <v>228</v>
      </c>
      <c r="BD10" s="26" t="s">
        <v>66</v>
      </c>
      <c r="BF10" s="24"/>
      <c r="BG10" s="210" t="s">
        <v>342</v>
      </c>
      <c r="BH10" s="211"/>
      <c r="BI10" s="35">
        <v>611.83786055251142</v>
      </c>
      <c r="BJ10" s="35">
        <v>0.22718454402830621</v>
      </c>
      <c r="BK10" s="35">
        <v>618.73177670718883</v>
      </c>
      <c r="BL10" s="36">
        <v>-0.89715750903085878</v>
      </c>
      <c r="BP10" s="33">
        <v>228</v>
      </c>
      <c r="BQ10" s="26" t="s">
        <v>66</v>
      </c>
      <c r="BR10" s="33">
        <v>229</v>
      </c>
      <c r="BS10" s="26" t="s">
        <v>66</v>
      </c>
      <c r="BU10" s="24"/>
      <c r="BV10" s="210" t="s">
        <v>342</v>
      </c>
      <c r="BW10" s="211"/>
      <c r="BX10" s="35">
        <v>619.30043516393039</v>
      </c>
      <c r="BY10" s="35">
        <v>0.22595329949097265</v>
      </c>
      <c r="BZ10" s="35">
        <v>626.19534234858179</v>
      </c>
      <c r="CA10" s="36">
        <v>-0.89229529319459655</v>
      </c>
      <c r="CE10" s="33">
        <v>229</v>
      </c>
      <c r="CF10" s="26" t="s">
        <v>66</v>
      </c>
      <c r="CG10" s="33">
        <v>231</v>
      </c>
      <c r="CH10" s="26" t="s">
        <v>66</v>
      </c>
      <c r="CJ10" s="24"/>
      <c r="CK10" s="210" t="s">
        <v>342</v>
      </c>
      <c r="CL10" s="211"/>
      <c r="CM10" s="35">
        <v>626.80367634998174</v>
      </c>
      <c r="CN10" s="35">
        <v>0.22472187845060887</v>
      </c>
      <c r="CO10" s="35">
        <v>633.69956917866216</v>
      </c>
      <c r="CP10" s="36">
        <v>-0.88743238034341343</v>
      </c>
      <c r="CT10" s="33">
        <v>231</v>
      </c>
      <c r="CU10" s="26" t="s">
        <v>66</v>
      </c>
      <c r="CV10" s="33">
        <v>232</v>
      </c>
      <c r="CW10" s="26" t="s">
        <v>66</v>
      </c>
      <c r="CY10" s="24"/>
      <c r="CZ10" s="210" t="s">
        <v>342</v>
      </c>
      <c r="DA10" s="211"/>
      <c r="DB10" s="35">
        <v>634.34803564617869</v>
      </c>
      <c r="DC10" s="35">
        <v>0.22349028186913725</v>
      </c>
      <c r="DD10" s="35">
        <v>641.24490873217349</v>
      </c>
      <c r="DE10" s="36">
        <v>-0.88256877427596592</v>
      </c>
      <c r="DI10" s="33">
        <v>233</v>
      </c>
      <c r="DJ10" s="26" t="s">
        <v>66</v>
      </c>
      <c r="DK10" s="33">
        <v>234</v>
      </c>
      <c r="DL10" s="26" t="s">
        <v>66</v>
      </c>
      <c r="DN10" s="24"/>
      <c r="DO10" s="210" t="s">
        <v>342</v>
      </c>
      <c r="DP10" s="211"/>
      <c r="DQ10" s="35">
        <v>641.93397211661625</v>
      </c>
      <c r="DR10" s="35">
        <v>0.22225851070861735</v>
      </c>
      <c r="DS10" s="35">
        <v>648.83182007244488</v>
      </c>
      <c r="DT10" s="36">
        <v>-0.87770447879145108</v>
      </c>
      <c r="DX10" s="33">
        <v>234</v>
      </c>
      <c r="DY10" s="26" t="s">
        <v>66</v>
      </c>
      <c r="DZ10" s="33">
        <v>235</v>
      </c>
      <c r="EA10" s="26" t="s">
        <v>66</v>
      </c>
      <c r="EC10" s="24"/>
      <c r="ED10" s="210" t="s">
        <v>342</v>
      </c>
      <c r="EE10" s="211"/>
      <c r="EF10" s="35">
        <v>649.56195252228565</v>
      </c>
      <c r="EG10" s="35">
        <v>0.22102656593124514</v>
      </c>
      <c r="EH10" s="35">
        <v>656.46076995970623</v>
      </c>
      <c r="EI10" s="36">
        <v>-0.87283949768960456</v>
      </c>
      <c r="EM10" s="33">
        <v>236</v>
      </c>
      <c r="EN10" s="26" t="s">
        <v>66</v>
      </c>
      <c r="EO10" s="33">
        <v>237</v>
      </c>
      <c r="EP10" s="26" t="s">
        <v>66</v>
      </c>
      <c r="ER10" s="24"/>
      <c r="ES10" s="210" t="s">
        <v>342</v>
      </c>
      <c r="ET10" s="211"/>
      <c r="EU10" s="35">
        <v>657.23245149411969</v>
      </c>
      <c r="EV10" s="35">
        <v>0.21979444849935195</v>
      </c>
      <c r="EW10" s="35">
        <v>664.13223302413292</v>
      </c>
      <c r="EX10" s="36">
        <v>-0.86797383477069867</v>
      </c>
      <c r="FB10" s="33">
        <v>237</v>
      </c>
      <c r="FC10" s="26" t="s">
        <v>66</v>
      </c>
      <c r="FD10" s="33">
        <v>239</v>
      </c>
      <c r="FE10" s="26" t="s">
        <v>66</v>
      </c>
      <c r="FG10" s="24"/>
      <c r="FH10" s="210" t="s">
        <v>342</v>
      </c>
      <c r="FI10" s="211"/>
      <c r="FJ10" s="35">
        <v>664.94595171092817</v>
      </c>
      <c r="FK10" s="35">
        <v>0.21856215937540446</v>
      </c>
      <c r="FL10" s="35">
        <v>671.84669194378159</v>
      </c>
      <c r="FM10" s="36">
        <v>-0.86310749383553709</v>
      </c>
      <c r="FQ10" s="33">
        <v>239</v>
      </c>
      <c r="FR10" s="26" t="s">
        <v>66</v>
      </c>
      <c r="FS10" s="33">
        <v>240</v>
      </c>
      <c r="FT10" s="26" t="s">
        <v>66</v>
      </c>
      <c r="FV10" s="24"/>
      <c r="FW10" s="210" t="s">
        <v>342</v>
      </c>
      <c r="FX10" s="211"/>
      <c r="FY10" s="35">
        <v>672.70294408239067</v>
      </c>
      <c r="FZ10" s="35">
        <v>0.21732969952200318</v>
      </c>
      <c r="GA10" s="35">
        <v>679.60463762758309</v>
      </c>
      <c r="GB10" s="36">
        <v>-0.8582404786854535</v>
      </c>
      <c r="GF10" s="33">
        <v>240</v>
      </c>
      <c r="GG10" s="26" t="s">
        <v>66</v>
      </c>
      <c r="GH10" s="33">
        <v>242</v>
      </c>
      <c r="GI10" s="26" t="s">
        <v>66</v>
      </c>
      <c r="GK10" s="24"/>
      <c r="GL10" s="210" t="s">
        <v>342</v>
      </c>
      <c r="GM10" s="211"/>
      <c r="GN10" s="35">
        <v>680.50392793727963</v>
      </c>
      <c r="GO10" s="35">
        <v>0.21609706990188163</v>
      </c>
      <c r="GP10" s="35">
        <v>687.40656940356507</v>
      </c>
      <c r="GQ10" s="36">
        <v>-0.85337279312230918</v>
      </c>
      <c r="GR10" s="6"/>
      <c r="GS10" s="6"/>
      <c r="GT10" s="6"/>
      <c r="GU10" s="33">
        <v>242</v>
      </c>
      <c r="GV10" s="26" t="s">
        <v>66</v>
      </c>
      <c r="GW10" s="33">
        <v>243</v>
      </c>
      <c r="GX10" s="26" t="s">
        <v>66</v>
      </c>
      <c r="GZ10" s="24"/>
      <c r="HA10" s="210" t="s">
        <v>342</v>
      </c>
      <c r="HB10" s="211"/>
      <c r="HC10" s="35">
        <v>688.34941121709687</v>
      </c>
      <c r="HD10" s="35">
        <v>0.21486427147790663</v>
      </c>
      <c r="HE10" s="35">
        <v>695.25299521248883</v>
      </c>
      <c r="HF10" s="36">
        <v>-0.84850444094848709</v>
      </c>
      <c r="HG10" s="6"/>
      <c r="HH10" s="6"/>
      <c r="HI10" s="6"/>
      <c r="HJ10" s="33">
        <v>244</v>
      </c>
      <c r="HK10" s="26" t="s">
        <v>66</v>
      </c>
      <c r="HL10" s="33">
        <v>245</v>
      </c>
      <c r="HM10" s="26" t="s">
        <v>66</v>
      </c>
      <c r="HO10" s="24"/>
      <c r="HP10" s="210" t="s">
        <v>342</v>
      </c>
      <c r="HQ10" s="211"/>
      <c r="HR10" s="35">
        <v>696.23991067530551</v>
      </c>
      <c r="HS10" s="35">
        <v>0.21363130521307641</v>
      </c>
      <c r="HT10" s="35">
        <v>703.14443180708145</v>
      </c>
      <c r="HU10" s="36">
        <v>-0.84363542596689267</v>
      </c>
      <c r="HV10" s="6"/>
      <c r="HW10" s="6"/>
      <c r="HX10" s="6"/>
      <c r="HY10" s="33">
        <v>245</v>
      </c>
      <c r="HZ10" s="26" t="s">
        <v>66</v>
      </c>
      <c r="IA10" s="33">
        <v>247</v>
      </c>
      <c r="IB10" s="26" t="s">
        <v>66</v>
      </c>
      <c r="ID10" s="24"/>
      <c r="IE10" s="210" t="s">
        <v>342</v>
      </c>
      <c r="IF10" s="211"/>
      <c r="IG10" s="35">
        <v>704.17595208235946</v>
      </c>
      <c r="IH10" s="35">
        <v>0.2123981720705205</v>
      </c>
      <c r="II10" s="35">
        <v>711.08140495706459</v>
      </c>
      <c r="IJ10" s="36">
        <v>-0.83876575198094916</v>
      </c>
      <c r="IK10" s="6"/>
      <c r="IL10" s="6"/>
      <c r="IM10" s="6"/>
      <c r="IN10" s="33">
        <v>247</v>
      </c>
      <c r="IO10" s="26" t="s">
        <v>66</v>
      </c>
      <c r="IP10" s="33">
        <v>248</v>
      </c>
      <c r="IQ10" s="26" t="s">
        <v>66</v>
      </c>
      <c r="IS10" s="24"/>
      <c r="IT10" s="210" t="s">
        <v>342</v>
      </c>
      <c r="IU10" s="211"/>
      <c r="IV10" s="35">
        <v>712.15807043672908</v>
      </c>
      <c r="IW10" s="35">
        <v>0.21116487301349859</v>
      </c>
      <c r="IX10" s="35">
        <v>719.0644496601808</v>
      </c>
      <c r="IY10" s="36">
        <v>-0.83389542279459283</v>
      </c>
      <c r="IZ10" s="6"/>
      <c r="JA10" s="6"/>
      <c r="JB10" s="6"/>
      <c r="JC10" s="33">
        <v>249</v>
      </c>
      <c r="JD10" s="26" t="s">
        <v>66</v>
      </c>
      <c r="JE10" s="33">
        <v>250</v>
      </c>
      <c r="JF10" s="26" t="s">
        <v>66</v>
      </c>
      <c r="JH10" s="24"/>
      <c r="JI10" s="210" t="s">
        <v>342</v>
      </c>
      <c r="JJ10" s="211"/>
      <c r="JK10" s="35">
        <v>720.18681018213715</v>
      </c>
      <c r="JL10" s="35">
        <v>0.20993140900540011</v>
      </c>
      <c r="JM10" s="35">
        <v>727.09411035942935</v>
      </c>
      <c r="JN10" s="36">
        <v>-0.82902444221227345</v>
      </c>
      <c r="JO10" s="6"/>
      <c r="JP10" s="6"/>
      <c r="JQ10" s="6"/>
      <c r="JR10" s="33">
        <v>250</v>
      </c>
      <c r="JS10" s="26" t="s">
        <v>66</v>
      </c>
      <c r="JT10" s="33">
        <v>252</v>
      </c>
      <c r="JU10" s="26" t="s">
        <v>66</v>
      </c>
      <c r="JV10" s="33">
        <v>252</v>
      </c>
      <c r="JW10" s="26" t="s">
        <v>66</v>
      </c>
    </row>
    <row r="11" spans="1:283" x14ac:dyDescent="0.3">
      <c r="AC11" s="24">
        <v>598.02238623441986</v>
      </c>
      <c r="AD11" s="24">
        <v>6.16831</v>
      </c>
      <c r="AE11" s="24">
        <v>602.9712550655255</v>
      </c>
      <c r="AF11" s="24">
        <v>6.1085000000000003</v>
      </c>
      <c r="AO11" s="249"/>
      <c r="AP11" s="226"/>
      <c r="AQ11" s="252"/>
      <c r="BA11" s="24">
        <v>602.9712550655255</v>
      </c>
      <c r="BB11" s="24">
        <v>6.1085000000000003</v>
      </c>
      <c r="BC11" s="24">
        <v>612.8463831809155</v>
      </c>
      <c r="BD11" s="24">
        <v>5.9892399999999997</v>
      </c>
      <c r="BP11" s="24">
        <v>612.8463831809155</v>
      </c>
      <c r="BQ11" s="24">
        <v>5.9892399999999997</v>
      </c>
      <c r="BR11" s="24">
        <v>617.76411642319499</v>
      </c>
      <c r="BS11" s="24">
        <v>5.9293399999999998</v>
      </c>
      <c r="CE11" s="24">
        <v>617.76411642319499</v>
      </c>
      <c r="CF11" s="24">
        <v>5.9293399999999998</v>
      </c>
      <c r="CG11" s="24">
        <v>627.57338263571421</v>
      </c>
      <c r="CH11" s="24">
        <v>5.8100899999999998</v>
      </c>
      <c r="CT11" s="24">
        <v>627.57338263571421</v>
      </c>
      <c r="CU11" s="24">
        <v>5.8100899999999998</v>
      </c>
      <c r="CV11" s="24">
        <v>632.08696122523327</v>
      </c>
      <c r="CW11" s="24">
        <v>5.7545599999999997</v>
      </c>
      <c r="DI11" s="24">
        <v>636.98399859030019</v>
      </c>
      <c r="DJ11" s="24">
        <v>5.6943299999999999</v>
      </c>
      <c r="DK11" s="24">
        <v>641.87449152073918</v>
      </c>
      <c r="DL11" s="24">
        <v>5.6351699999999996</v>
      </c>
      <c r="DX11" s="24">
        <v>641.87449152073918</v>
      </c>
      <c r="DY11" s="24">
        <v>5.6351699999999996</v>
      </c>
      <c r="DZ11" s="24">
        <v>646.75354294461999</v>
      </c>
      <c r="EA11" s="24">
        <v>5.5747299999999997</v>
      </c>
      <c r="EM11" s="24">
        <v>651.47672734571017</v>
      </c>
      <c r="EN11" s="24">
        <v>5.5164200000000001</v>
      </c>
      <c r="EO11" s="24">
        <v>656.47814142027437</v>
      </c>
      <c r="EP11" s="24">
        <v>5.4555600000000002</v>
      </c>
      <c r="FB11" s="24">
        <v>656.47814142027437</v>
      </c>
      <c r="FC11" s="24">
        <v>5.4555600000000002</v>
      </c>
      <c r="FD11" s="24">
        <v>666.17289078792771</v>
      </c>
      <c r="FE11" s="24">
        <v>5.3351100000000002</v>
      </c>
      <c r="FQ11" s="24">
        <v>666.17289078792771</v>
      </c>
      <c r="FR11" s="24">
        <v>5.3351100000000002</v>
      </c>
      <c r="FS11" s="24">
        <v>670.87610175120881</v>
      </c>
      <c r="FT11" s="24">
        <v>5.2776699999999996</v>
      </c>
      <c r="GF11" s="24">
        <v>670.87610175120881</v>
      </c>
      <c r="GG11" s="24">
        <v>5.2776699999999996</v>
      </c>
      <c r="GH11" s="24">
        <v>680.52446805333113</v>
      </c>
      <c r="GI11" s="24">
        <v>5.1573099999999998</v>
      </c>
      <c r="GK11" s="6"/>
      <c r="GL11" s="6"/>
      <c r="GM11" s="6"/>
      <c r="GN11" s="6"/>
      <c r="GO11" s="6"/>
      <c r="GP11" s="6"/>
      <c r="GQ11" s="6"/>
      <c r="GR11" s="6"/>
      <c r="GS11" s="6"/>
      <c r="GT11" s="6"/>
      <c r="GU11" s="24">
        <v>680.52446805333113</v>
      </c>
      <c r="GV11" s="24">
        <v>5.1573099999999998</v>
      </c>
      <c r="GW11" s="24">
        <v>685.47109024593726</v>
      </c>
      <c r="GX11" s="24">
        <v>5.0964400000000003</v>
      </c>
      <c r="GZ11" s="6"/>
      <c r="HA11" s="6"/>
      <c r="HB11" s="6"/>
      <c r="HC11" s="6"/>
      <c r="HD11" s="6"/>
      <c r="HE11" s="6"/>
      <c r="HF11" s="6"/>
      <c r="HG11" s="6"/>
      <c r="HH11" s="6"/>
      <c r="HI11" s="6"/>
      <c r="HJ11" s="24">
        <v>690.14381832630249</v>
      </c>
      <c r="HK11" s="24">
        <v>5.0376300000000001</v>
      </c>
      <c r="HL11" s="24">
        <v>695.07987998844578</v>
      </c>
      <c r="HM11" s="24">
        <v>4.9759099999999998</v>
      </c>
      <c r="HO11" s="6"/>
      <c r="HP11" s="6"/>
      <c r="HQ11" s="6"/>
      <c r="HR11" s="6"/>
      <c r="HS11" s="6"/>
      <c r="HT11" s="6"/>
      <c r="HU11" s="6"/>
      <c r="HV11" s="6"/>
      <c r="HW11" s="6"/>
      <c r="HX11" s="6"/>
      <c r="HY11" s="24">
        <v>695.07987998844578</v>
      </c>
      <c r="HZ11" s="24">
        <v>4.9759099999999998</v>
      </c>
      <c r="IA11" s="24">
        <v>704.51581298790063</v>
      </c>
      <c r="IB11" s="24">
        <v>4.8578900000000003</v>
      </c>
      <c r="ID11" s="6"/>
      <c r="IE11" s="6"/>
      <c r="IF11" s="6"/>
      <c r="IG11" s="6"/>
      <c r="IH11" s="6"/>
      <c r="II11" s="6"/>
      <c r="IJ11" s="6"/>
      <c r="IK11" s="6"/>
      <c r="IL11" s="6"/>
      <c r="IM11" s="6"/>
      <c r="IN11" s="24">
        <v>704.51581298790063</v>
      </c>
      <c r="IO11" s="24">
        <v>4.8578900000000003</v>
      </c>
      <c r="IP11" s="24">
        <v>709.29633108701432</v>
      </c>
      <c r="IQ11" s="24">
        <v>4.7980099999999997</v>
      </c>
      <c r="IS11" s="6"/>
      <c r="IT11" s="6"/>
      <c r="IU11" s="6"/>
      <c r="IV11" s="6"/>
      <c r="IW11" s="6"/>
      <c r="IX11" s="6"/>
      <c r="IY11" s="6"/>
      <c r="IZ11" s="6"/>
      <c r="JA11" s="6"/>
      <c r="JB11" s="6"/>
      <c r="JC11" s="24">
        <v>714.06274767130674</v>
      </c>
      <c r="JD11" s="24">
        <v>4.7381900000000003</v>
      </c>
      <c r="JE11" s="24">
        <v>718.82863674713303</v>
      </c>
      <c r="JF11" s="24">
        <v>4.6783400000000004</v>
      </c>
      <c r="JH11" s="6"/>
      <c r="JI11" s="6"/>
      <c r="JJ11" s="6"/>
      <c r="JK11" s="6"/>
      <c r="JL11" s="6"/>
      <c r="JM11" s="6"/>
      <c r="JN11" s="6"/>
      <c r="JO11" s="6"/>
      <c r="JP11" s="6"/>
      <c r="JQ11" s="6"/>
      <c r="JR11" s="24">
        <v>718.82863674713303</v>
      </c>
      <c r="JS11" s="24">
        <v>4.6783400000000004</v>
      </c>
      <c r="JT11" s="24">
        <v>728.41205832161552</v>
      </c>
      <c r="JU11" s="24">
        <v>4.5575599999999996</v>
      </c>
      <c r="JV11" s="24">
        <v>728.41205832161552</v>
      </c>
      <c r="JW11" s="24">
        <v>8.5670000000000002</v>
      </c>
    </row>
    <row r="12" spans="1:283" x14ac:dyDescent="0.3">
      <c r="AC12" s="33">
        <v>226</v>
      </c>
      <c r="AD12" s="26" t="s">
        <v>66</v>
      </c>
      <c r="AE12" s="33">
        <v>227</v>
      </c>
      <c r="AF12" s="26" t="s">
        <v>66</v>
      </c>
      <c r="AO12" s="249"/>
      <c r="AP12" s="226"/>
      <c r="AQ12" s="252"/>
      <c r="BA12" s="33">
        <v>227</v>
      </c>
      <c r="BB12" s="26" t="s">
        <v>66</v>
      </c>
      <c r="BC12" s="33">
        <v>229</v>
      </c>
      <c r="BD12" s="26" t="s">
        <v>66</v>
      </c>
      <c r="BP12" s="33">
        <v>229</v>
      </c>
      <c r="BQ12" s="26" t="s">
        <v>66</v>
      </c>
      <c r="BR12" s="33">
        <v>230</v>
      </c>
      <c r="BS12" s="26" t="s">
        <v>66</v>
      </c>
      <c r="CE12" s="33">
        <v>230</v>
      </c>
      <c r="CF12" s="26" t="s">
        <v>66</v>
      </c>
      <c r="CG12" s="33">
        <v>232</v>
      </c>
      <c r="CH12" s="26" t="s">
        <v>66</v>
      </c>
      <c r="CT12" s="33">
        <v>232</v>
      </c>
      <c r="CU12" s="26" t="s">
        <v>66</v>
      </c>
      <c r="CV12" s="33">
        <v>233</v>
      </c>
      <c r="CW12" s="26" t="s">
        <v>66</v>
      </c>
      <c r="DI12" s="33">
        <v>234</v>
      </c>
      <c r="DJ12" s="26" t="s">
        <v>66</v>
      </c>
      <c r="DK12" s="33">
        <v>235</v>
      </c>
      <c r="DL12" s="26" t="s">
        <v>66</v>
      </c>
      <c r="DX12" s="33">
        <v>235</v>
      </c>
      <c r="DY12" s="26" t="s">
        <v>66</v>
      </c>
      <c r="DZ12" s="33">
        <v>236</v>
      </c>
      <c r="EA12" s="26" t="s">
        <v>66</v>
      </c>
      <c r="EM12" s="33">
        <v>237</v>
      </c>
      <c r="EN12" s="26" t="s">
        <v>66</v>
      </c>
      <c r="EO12" s="33">
        <v>238</v>
      </c>
      <c r="EP12" s="26" t="s">
        <v>66</v>
      </c>
      <c r="FB12" s="33">
        <v>238</v>
      </c>
      <c r="FC12" s="26" t="s">
        <v>66</v>
      </c>
      <c r="FD12" s="33">
        <v>240</v>
      </c>
      <c r="FE12" s="26" t="s">
        <v>66</v>
      </c>
      <c r="FQ12" s="33">
        <v>240</v>
      </c>
      <c r="FR12" s="26" t="s">
        <v>66</v>
      </c>
      <c r="FS12" s="33">
        <v>241</v>
      </c>
      <c r="FT12" s="26" t="s">
        <v>66</v>
      </c>
      <c r="GF12" s="33">
        <v>241</v>
      </c>
      <c r="GG12" s="26" t="s">
        <v>66</v>
      </c>
      <c r="GH12" s="33">
        <v>243</v>
      </c>
      <c r="GI12" s="26" t="s">
        <v>66</v>
      </c>
      <c r="GK12" s="6"/>
      <c r="GL12" s="6"/>
      <c r="GM12" s="6"/>
      <c r="GN12" s="6"/>
      <c r="GO12" s="6"/>
      <c r="GP12" s="6"/>
      <c r="GQ12" s="6"/>
      <c r="GR12" s="6"/>
      <c r="GS12" s="6"/>
      <c r="GT12" s="6"/>
      <c r="GU12" s="33">
        <v>243</v>
      </c>
      <c r="GV12" s="26" t="s">
        <v>66</v>
      </c>
      <c r="GW12" s="33">
        <v>244</v>
      </c>
      <c r="GX12" s="26" t="s">
        <v>66</v>
      </c>
      <c r="GZ12" s="6"/>
      <c r="HA12" s="6"/>
      <c r="HB12" s="6"/>
      <c r="HC12" s="6"/>
      <c r="HD12" s="6"/>
      <c r="HE12" s="6"/>
      <c r="HF12" s="6"/>
      <c r="HG12" s="6"/>
      <c r="HH12" s="6"/>
      <c r="HI12" s="6"/>
      <c r="HJ12" s="33">
        <v>245</v>
      </c>
      <c r="HK12" s="26" t="s">
        <v>66</v>
      </c>
      <c r="HL12" s="33">
        <v>246</v>
      </c>
      <c r="HM12" s="26" t="s">
        <v>66</v>
      </c>
      <c r="HO12" s="6"/>
      <c r="HP12" s="6"/>
      <c r="HQ12" s="6"/>
      <c r="HR12" s="6"/>
      <c r="HS12" s="6"/>
      <c r="HT12" s="6"/>
      <c r="HU12" s="6"/>
      <c r="HV12" s="6"/>
      <c r="HW12" s="6"/>
      <c r="HX12" s="6"/>
      <c r="HY12" s="33">
        <v>246</v>
      </c>
      <c r="HZ12" s="26" t="s">
        <v>66</v>
      </c>
      <c r="IA12" s="33">
        <v>248</v>
      </c>
      <c r="IB12" s="26" t="s">
        <v>66</v>
      </c>
      <c r="ID12" s="6"/>
      <c r="IE12" s="6"/>
      <c r="IF12" s="6"/>
      <c r="IG12" s="6"/>
      <c r="IH12" s="6"/>
      <c r="II12" s="6"/>
      <c r="IJ12" s="6"/>
      <c r="IK12" s="6"/>
      <c r="IL12" s="6"/>
      <c r="IM12" s="6"/>
      <c r="IN12" s="33">
        <v>248</v>
      </c>
      <c r="IO12" s="26" t="s">
        <v>66</v>
      </c>
      <c r="IP12" s="33">
        <v>249</v>
      </c>
      <c r="IQ12" s="26" t="s">
        <v>66</v>
      </c>
      <c r="IS12" s="6"/>
      <c r="IT12" s="6"/>
      <c r="IU12" s="6"/>
      <c r="IV12" s="6"/>
      <c r="IW12" s="6"/>
      <c r="IX12" s="6"/>
      <c r="IY12" s="6"/>
      <c r="IZ12" s="6"/>
      <c r="JA12" s="6"/>
      <c r="JB12" s="6"/>
      <c r="JC12" s="33">
        <v>250</v>
      </c>
      <c r="JD12" s="26" t="s">
        <v>66</v>
      </c>
      <c r="JE12" s="33">
        <v>251</v>
      </c>
      <c r="JF12" s="26" t="s">
        <v>66</v>
      </c>
      <c r="JH12" s="6"/>
      <c r="JI12" s="6"/>
      <c r="JJ12" s="6"/>
      <c r="JK12" s="6"/>
      <c r="JL12" s="6"/>
      <c r="JM12" s="6"/>
      <c r="JN12" s="6"/>
      <c r="JO12" s="6"/>
      <c r="JP12" s="6"/>
      <c r="JQ12" s="6"/>
      <c r="JR12" s="33">
        <v>251</v>
      </c>
      <c r="JS12" s="26" t="s">
        <v>66</v>
      </c>
      <c r="JT12" s="33">
        <v>253</v>
      </c>
      <c r="JU12" s="26" t="s">
        <v>66</v>
      </c>
      <c r="JV12" s="33">
        <v>253</v>
      </c>
      <c r="JW12" s="26" t="s">
        <v>66</v>
      </c>
    </row>
    <row r="13" spans="1:283" ht="15" thickBot="1" x14ac:dyDescent="0.35">
      <c r="AO13" s="249"/>
      <c r="AP13" s="226"/>
      <c r="AQ13" s="252"/>
    </row>
    <row r="14" spans="1:283" x14ac:dyDescent="0.3">
      <c r="AO14" s="249"/>
      <c r="AP14" s="226"/>
      <c r="AQ14" s="252"/>
      <c r="JB14" s="172"/>
      <c r="JC14" s="173"/>
      <c r="JE14" s="60" t="s">
        <v>359</v>
      </c>
    </row>
    <row r="15" spans="1:283" x14ac:dyDescent="0.3">
      <c r="AO15" s="249"/>
      <c r="AP15" s="226"/>
      <c r="AQ15" s="252"/>
      <c r="JB15" s="174"/>
      <c r="JC15" s="173"/>
      <c r="JE15" s="61" t="s">
        <v>226</v>
      </c>
    </row>
    <row r="16" spans="1:283" ht="15" thickBot="1" x14ac:dyDescent="0.35">
      <c r="AO16" s="249"/>
      <c r="AP16" s="226"/>
      <c r="AQ16" s="252"/>
      <c r="JB16" s="175"/>
      <c r="JC16" s="173"/>
      <c r="JE16" s="62" t="s">
        <v>227</v>
      </c>
    </row>
    <row r="17" spans="2:282" x14ac:dyDescent="0.3">
      <c r="AO17" s="249"/>
      <c r="AP17" s="226"/>
      <c r="AQ17" s="252"/>
      <c r="JB17" s="24"/>
      <c r="JC17" s="173"/>
      <c r="JE17" s="92">
        <v>8.6271028068148272</v>
      </c>
    </row>
    <row r="18" spans="2:282" x14ac:dyDescent="0.3">
      <c r="AO18" s="253"/>
      <c r="AP18" s="254"/>
      <c r="AQ18" s="255"/>
      <c r="JB18" s="27"/>
      <c r="JC18" s="173"/>
      <c r="JE18" s="27" t="s">
        <v>80</v>
      </c>
    </row>
    <row r="19" spans="2:282" x14ac:dyDescent="0.3">
      <c r="JB19" s="116"/>
      <c r="JC19" s="173"/>
      <c r="JE19" s="63">
        <v>716.89548578456879</v>
      </c>
    </row>
    <row r="20" spans="2:282" x14ac:dyDescent="0.3">
      <c r="JB20" s="25"/>
      <c r="JC20" s="25"/>
      <c r="JE20" s="25" t="s">
        <v>65</v>
      </c>
      <c r="JF20" s="25" t="s">
        <v>65</v>
      </c>
    </row>
    <row r="21" spans="2:282" x14ac:dyDescent="0.3">
      <c r="JB21" s="24"/>
      <c r="JC21" s="24"/>
      <c r="JE21" s="24">
        <v>714.06274767130674</v>
      </c>
      <c r="JF21" s="24">
        <v>8.6422000000000008</v>
      </c>
    </row>
    <row r="22" spans="2:282" x14ac:dyDescent="0.3">
      <c r="JB22" s="33"/>
      <c r="JC22" s="176"/>
      <c r="JE22" s="33">
        <v>250</v>
      </c>
      <c r="JF22" s="26" t="s">
        <v>66</v>
      </c>
    </row>
    <row r="23" spans="2:282" x14ac:dyDescent="0.3">
      <c r="JB23" s="24"/>
      <c r="JC23" s="24"/>
      <c r="JE23" s="24">
        <v>718.82863674713303</v>
      </c>
      <c r="JF23" s="24">
        <v>8.6167999999999996</v>
      </c>
    </row>
    <row r="24" spans="2:282" x14ac:dyDescent="0.3">
      <c r="JB24" s="33"/>
      <c r="JC24" s="176"/>
      <c r="JE24" s="33">
        <v>251</v>
      </c>
      <c r="JF24" s="26" t="s">
        <v>66</v>
      </c>
    </row>
    <row r="25" spans="2:282" ht="15" thickBot="1" x14ac:dyDescent="0.35">
      <c r="E25" s="180" t="s">
        <v>381</v>
      </c>
      <c r="R25" s="180" t="s">
        <v>382</v>
      </c>
      <c r="AG25" s="6"/>
      <c r="AN25" s="71"/>
      <c r="BE25" s="6"/>
      <c r="BL25" s="71"/>
      <c r="BT25" s="6"/>
      <c r="CA25" s="71"/>
      <c r="CI25" s="6"/>
      <c r="CP25" s="71"/>
      <c r="CX25" s="6"/>
      <c r="DE25" s="71"/>
      <c r="DM25" s="6"/>
      <c r="DT25" s="71"/>
      <c r="EB25" s="6"/>
      <c r="EI25" s="71"/>
      <c r="EQ25" s="6"/>
      <c r="EX25" s="71"/>
      <c r="FF25" s="6"/>
      <c r="FM25" s="71"/>
      <c r="FU25" s="6"/>
      <c r="GB25" s="71"/>
      <c r="GJ25" s="6"/>
      <c r="GK25" s="6"/>
      <c r="GL25" s="6"/>
      <c r="GM25" s="6"/>
      <c r="GN25" s="6"/>
      <c r="GO25" s="6"/>
      <c r="GP25" s="6"/>
      <c r="GQ25" s="71"/>
      <c r="GR25" s="6"/>
      <c r="GY25"/>
      <c r="HF25" s="96"/>
      <c r="HN25"/>
      <c r="HU25" s="96"/>
      <c r="IC25"/>
      <c r="IJ25" s="96"/>
      <c r="IR25"/>
      <c r="IY25" s="96"/>
      <c r="JG25"/>
      <c r="JN25" s="96"/>
      <c r="JV25"/>
    </row>
    <row r="26" spans="2:282" ht="15" thickBot="1" x14ac:dyDescent="0.35">
      <c r="B26" s="71"/>
      <c r="D26" s="238" t="s">
        <v>234</v>
      </c>
      <c r="E26" s="239"/>
      <c r="F26" s="239"/>
      <c r="G26" s="240"/>
      <c r="H26" s="98"/>
      <c r="I26" s="120" t="s">
        <v>256</v>
      </c>
      <c r="J26" s="127">
        <v>3.6324774499373616E-2</v>
      </c>
      <c r="K26" s="121" t="s">
        <v>255</v>
      </c>
      <c r="N26" s="71"/>
      <c r="O26" s="71"/>
      <c r="Q26" s="238" t="s">
        <v>235</v>
      </c>
      <c r="R26" s="239"/>
      <c r="S26" s="239"/>
      <c r="T26" s="240"/>
      <c r="U26" s="98"/>
      <c r="V26" s="120" t="s">
        <v>343</v>
      </c>
      <c r="W26" s="128">
        <v>0.1231696934005569</v>
      </c>
      <c r="X26" s="121" t="s">
        <v>255</v>
      </c>
      <c r="AG26" s="6"/>
      <c r="AN26" s="71"/>
      <c r="BE26" s="6"/>
      <c r="BL26" s="71"/>
      <c r="BT26" s="6"/>
      <c r="CA26" s="71"/>
      <c r="CI26" s="6"/>
      <c r="CP26" s="71"/>
      <c r="CX26" s="6"/>
      <c r="DE26" s="71"/>
      <c r="DM26" s="6"/>
      <c r="DT26" s="71"/>
      <c r="EB26" s="6"/>
      <c r="EI26" s="71"/>
      <c r="EQ26" s="6"/>
      <c r="EX26" s="71"/>
      <c r="FF26" s="6"/>
      <c r="FM26" s="71"/>
      <c r="FU26" s="6"/>
      <c r="GB26" s="71"/>
      <c r="GJ26" s="6"/>
      <c r="GK26" s="6"/>
      <c r="GL26" s="6"/>
      <c r="GM26" s="6"/>
      <c r="GN26" s="6"/>
      <c r="GO26" s="6"/>
      <c r="GP26" s="6"/>
      <c r="GQ26" s="71"/>
      <c r="GR26" s="6"/>
      <c r="GY26"/>
      <c r="HF26" s="96"/>
      <c r="HN26"/>
      <c r="HU26" s="96"/>
      <c r="IC26"/>
      <c r="IJ26" s="96"/>
      <c r="IR26"/>
      <c r="IY26" s="96"/>
      <c r="JG26"/>
      <c r="JN26" s="96"/>
      <c r="JV26"/>
    </row>
    <row r="27" spans="2:282" ht="15" thickBot="1" x14ac:dyDescent="0.35">
      <c r="B27" s="157"/>
      <c r="C27" s="158"/>
      <c r="D27" s="233" t="s">
        <v>389</v>
      </c>
      <c r="E27" s="234"/>
      <c r="F27" s="234"/>
      <c r="G27" s="235"/>
      <c r="H27" s="158"/>
      <c r="I27" s="157"/>
      <c r="J27" s="71"/>
      <c r="K27" s="71"/>
      <c r="L27" s="71"/>
      <c r="N27" s="71"/>
      <c r="O27" s="157"/>
      <c r="P27" s="158"/>
      <c r="Q27" s="233" t="s">
        <v>392</v>
      </c>
      <c r="R27" s="234"/>
      <c r="S27" s="234"/>
      <c r="T27" s="235"/>
      <c r="U27" s="158"/>
      <c r="V27" s="157"/>
      <c r="AG27" s="6"/>
      <c r="AN27" s="71"/>
      <c r="BE27" s="6"/>
      <c r="BL27" s="71"/>
      <c r="BT27" s="6"/>
      <c r="CA27" s="71"/>
      <c r="CI27" s="6"/>
      <c r="CP27" s="71"/>
      <c r="CX27" s="6"/>
      <c r="DE27" s="71"/>
      <c r="DM27" s="6"/>
      <c r="DT27" s="71"/>
      <c r="EB27" s="6"/>
      <c r="EI27" s="71"/>
      <c r="EQ27" s="6"/>
      <c r="EX27" s="71"/>
      <c r="FF27" s="6"/>
      <c r="FM27" s="71"/>
      <c r="FU27" s="6"/>
      <c r="GB27" s="71"/>
      <c r="GJ27" s="6"/>
      <c r="GK27" s="6"/>
      <c r="GL27" s="6"/>
      <c r="GM27" s="6"/>
      <c r="GN27" s="6"/>
      <c r="GO27" s="6"/>
      <c r="GP27" s="6"/>
      <c r="GQ27" s="71"/>
      <c r="GR27" s="6"/>
      <c r="GY27"/>
      <c r="HF27" s="96"/>
      <c r="HN27"/>
      <c r="HU27" s="96"/>
      <c r="IC27"/>
      <c r="IJ27" s="96"/>
      <c r="IR27"/>
      <c r="IY27" s="96"/>
      <c r="JG27"/>
      <c r="JN27" s="96"/>
      <c r="JV27"/>
    </row>
    <row r="28" spans="2:282" ht="15" thickBot="1" x14ac:dyDescent="0.35">
      <c r="B28" s="158"/>
      <c r="C28" s="241" t="s">
        <v>390</v>
      </c>
      <c r="D28" s="242"/>
      <c r="E28" s="242"/>
      <c r="F28" s="242"/>
      <c r="G28" s="242"/>
      <c r="H28" s="243"/>
      <c r="I28" s="158"/>
      <c r="J28" s="71"/>
      <c r="K28" s="167"/>
      <c r="L28" s="196"/>
      <c r="M28" s="196"/>
      <c r="N28" s="71"/>
      <c r="O28" s="158"/>
      <c r="P28" s="241" t="s">
        <v>393</v>
      </c>
      <c r="Q28" s="242"/>
      <c r="R28" s="242"/>
      <c r="S28" s="242"/>
      <c r="T28" s="242"/>
      <c r="U28" s="243"/>
      <c r="V28" s="158"/>
      <c r="Y28" s="122"/>
      <c r="Z28" s="122"/>
      <c r="AA28" s="122"/>
      <c r="AB28" s="122"/>
      <c r="AC28" s="122"/>
      <c r="AD28" s="122"/>
      <c r="AE28" s="122"/>
      <c r="AF28" s="122"/>
      <c r="AG28" s="6"/>
      <c r="AN28" s="71"/>
      <c r="BE28" s="6"/>
      <c r="BL28" s="71"/>
      <c r="BT28" s="6"/>
      <c r="CA28" s="71"/>
      <c r="CI28" s="6"/>
      <c r="CP28" s="71"/>
      <c r="CX28" s="6"/>
      <c r="DE28" s="71"/>
      <c r="DM28" s="6"/>
      <c r="DT28" s="71"/>
      <c r="EB28" s="6"/>
      <c r="EI28" s="71"/>
      <c r="EQ28" s="6"/>
      <c r="EX28" s="71"/>
      <c r="FF28" s="6"/>
      <c r="FM28" s="71"/>
      <c r="FU28" s="6"/>
      <c r="GB28" s="71"/>
      <c r="GJ28" s="6"/>
      <c r="GK28" s="6"/>
      <c r="GL28" s="6"/>
      <c r="GM28" s="6"/>
      <c r="GN28" s="6"/>
      <c r="GO28" s="6"/>
      <c r="GP28" s="6"/>
      <c r="GQ28" s="71"/>
      <c r="GR28" s="6"/>
      <c r="GY28"/>
      <c r="HF28" s="96"/>
      <c r="HN28"/>
      <c r="HU28" s="96"/>
      <c r="IC28"/>
      <c r="IJ28" s="96"/>
      <c r="IR28"/>
      <c r="IY28" s="96"/>
      <c r="JG28"/>
      <c r="JN28" s="96"/>
      <c r="JV28"/>
    </row>
    <row r="29" spans="2:282" ht="15" thickBot="1" x14ac:dyDescent="0.35">
      <c r="B29" s="230" t="s">
        <v>391</v>
      </c>
      <c r="C29" s="231"/>
      <c r="D29" s="231"/>
      <c r="E29" s="231"/>
      <c r="F29" s="231"/>
      <c r="G29" s="231"/>
      <c r="H29" s="231"/>
      <c r="I29" s="232"/>
      <c r="J29" s="101" t="s">
        <v>238</v>
      </c>
      <c r="K29" s="163"/>
      <c r="L29" s="122"/>
      <c r="M29" s="197"/>
      <c r="N29" s="75"/>
      <c r="O29" s="230" t="s">
        <v>394</v>
      </c>
      <c r="P29" s="231"/>
      <c r="Q29" s="231"/>
      <c r="R29" s="231"/>
      <c r="S29" s="231"/>
      <c r="T29" s="231"/>
      <c r="U29" s="231"/>
      <c r="V29" s="232"/>
      <c r="W29" s="101" t="s">
        <v>238</v>
      </c>
      <c r="Y29" s="122"/>
      <c r="Z29" s="123"/>
      <c r="AA29" s="123"/>
      <c r="AB29" s="123"/>
      <c r="AC29" s="123"/>
      <c r="AD29" s="123"/>
      <c r="AE29" s="123"/>
      <c r="AF29" s="124"/>
      <c r="AG29" s="6"/>
      <c r="AN29" s="71"/>
      <c r="BE29" s="6"/>
      <c r="BL29" s="71"/>
      <c r="BT29" s="6"/>
      <c r="CA29" s="71"/>
      <c r="CI29" s="6"/>
      <c r="CP29" s="71"/>
      <c r="CX29" s="6"/>
      <c r="DE29" s="71"/>
      <c r="DM29" s="6"/>
      <c r="DT29" s="71"/>
      <c r="EB29" s="6"/>
      <c r="EI29" s="71"/>
      <c r="EQ29" s="6"/>
      <c r="EX29" s="71"/>
      <c r="FF29" s="6"/>
      <c r="FM29" s="71"/>
      <c r="FU29" s="6"/>
      <c r="GB29" s="71"/>
      <c r="GJ29" s="6"/>
      <c r="GK29" s="6"/>
      <c r="GL29" s="6"/>
      <c r="GM29" s="6"/>
      <c r="GN29" s="6"/>
      <c r="GO29" s="6"/>
      <c r="GP29" s="6"/>
      <c r="GQ29" s="71"/>
      <c r="GR29" s="6"/>
      <c r="GY29"/>
      <c r="HF29" s="96"/>
      <c r="HN29"/>
      <c r="HU29" s="96"/>
      <c r="IC29"/>
      <c r="IJ29" s="96"/>
      <c r="IR29"/>
      <c r="IY29" s="96"/>
      <c r="JG29"/>
      <c r="JN29" s="96"/>
      <c r="JV29"/>
    </row>
    <row r="30" spans="2:282" ht="15" thickBot="1" x14ac:dyDescent="0.35">
      <c r="B30" s="99" t="s">
        <v>233</v>
      </c>
      <c r="C30" s="99" t="s">
        <v>230</v>
      </c>
      <c r="D30" s="99" t="s">
        <v>231</v>
      </c>
      <c r="E30" s="99" t="s">
        <v>232</v>
      </c>
      <c r="F30" s="99" t="s">
        <v>230</v>
      </c>
      <c r="G30" s="99" t="s">
        <v>231</v>
      </c>
      <c r="H30" s="99" t="s">
        <v>236</v>
      </c>
      <c r="I30" s="100" t="s">
        <v>237</v>
      </c>
      <c r="J30" s="102" t="s">
        <v>241</v>
      </c>
      <c r="K30" s="164"/>
      <c r="L30" s="198"/>
      <c r="M30" s="199"/>
      <c r="O30" s="99" t="s">
        <v>233</v>
      </c>
      <c r="P30" s="99" t="s">
        <v>230</v>
      </c>
      <c r="Q30" s="99" t="s">
        <v>231</v>
      </c>
      <c r="R30" s="99" t="s">
        <v>232</v>
      </c>
      <c r="S30" s="99" t="s">
        <v>230</v>
      </c>
      <c r="T30" s="99" t="s">
        <v>231</v>
      </c>
      <c r="U30" s="99" t="s">
        <v>232</v>
      </c>
      <c r="V30" s="100" t="s">
        <v>237</v>
      </c>
      <c r="W30" s="102" t="s">
        <v>241</v>
      </c>
      <c r="Y30" s="122"/>
      <c r="Z30" s="125"/>
      <c r="AA30" s="125"/>
      <c r="AB30" s="125"/>
      <c r="AC30" s="125"/>
      <c r="AD30" s="125"/>
      <c r="AE30" s="122"/>
      <c r="AF30" s="122"/>
      <c r="AG30" s="6"/>
      <c r="AN30" s="71"/>
      <c r="BE30" s="6"/>
      <c r="BL30" s="71"/>
      <c r="BT30" s="6"/>
      <c r="CA30" s="71"/>
      <c r="CI30" s="6"/>
      <c r="CP30" s="71"/>
      <c r="CX30" s="6"/>
      <c r="DE30" s="71"/>
      <c r="DM30" s="6"/>
      <c r="DT30" s="71"/>
      <c r="EB30" s="6"/>
      <c r="EI30" s="71"/>
      <c r="EQ30" s="6"/>
      <c r="EX30" s="71"/>
      <c r="FF30" s="6"/>
      <c r="FM30" s="71"/>
      <c r="FU30" s="6"/>
      <c r="GB30" s="71"/>
      <c r="GJ30" s="6"/>
      <c r="GK30" s="6"/>
      <c r="GL30" s="6"/>
      <c r="GM30" s="6"/>
      <c r="GN30" s="6"/>
      <c r="GO30" s="6"/>
      <c r="GP30" s="6"/>
      <c r="GQ30" s="71"/>
      <c r="GR30" s="6"/>
      <c r="GY30"/>
      <c r="HF30" s="96"/>
      <c r="HN30"/>
      <c r="HU30" s="96"/>
      <c r="IC30"/>
      <c r="IJ30" s="96"/>
      <c r="IR30"/>
      <c r="IY30" s="96"/>
      <c r="JG30"/>
      <c r="JN30" s="96"/>
      <c r="JV30"/>
    </row>
    <row r="31" spans="2:282" x14ac:dyDescent="0.3">
      <c r="B31" s="66">
        <v>1</v>
      </c>
      <c r="C31" s="139">
        <v>603.92485951641322</v>
      </c>
      <c r="D31" s="67">
        <v>-0.90687983446672282</v>
      </c>
      <c r="E31" s="137">
        <v>-0.90641949008976763</v>
      </c>
      <c r="F31" s="76"/>
      <c r="G31" s="103"/>
      <c r="H31" s="76"/>
      <c r="I31" s="103"/>
      <c r="J31" s="104">
        <v>4.603443769551907E-4</v>
      </c>
      <c r="K31" s="205"/>
      <c r="L31" s="27"/>
      <c r="M31" s="24"/>
      <c r="N31" s="63"/>
      <c r="O31" s="66">
        <v>1</v>
      </c>
      <c r="P31" s="67">
        <v>617.08215740186017</v>
      </c>
      <c r="Q31" s="67">
        <v>-3.0766119270563341</v>
      </c>
      <c r="R31" s="159">
        <v>-3.0750161445900739</v>
      </c>
      <c r="S31" s="76"/>
      <c r="T31" s="103"/>
      <c r="U31" s="76"/>
      <c r="V31" s="103"/>
      <c r="W31" s="104">
        <v>1.5957824662602427E-3</v>
      </c>
      <c r="Y31" s="125"/>
      <c r="Z31" s="125"/>
      <c r="AA31" s="125"/>
      <c r="AB31" s="125"/>
      <c r="AC31" s="125"/>
      <c r="AD31" s="125"/>
      <c r="AE31" s="122"/>
      <c r="AF31" s="122"/>
      <c r="AG31" s="6"/>
      <c r="AN31" s="71"/>
      <c r="BE31" s="6"/>
      <c r="BL31" s="71"/>
      <c r="BT31" s="6"/>
      <c r="CA31" s="71"/>
      <c r="CI31" s="6"/>
      <c r="CP31" s="71"/>
      <c r="CX31" s="6"/>
      <c r="DE31" s="71"/>
      <c r="DM31" s="6"/>
      <c r="DT31" s="71"/>
      <c r="EB31" s="6"/>
      <c r="EI31" s="71"/>
      <c r="EQ31" s="6"/>
      <c r="EX31" s="71"/>
      <c r="FF31" s="6"/>
      <c r="FM31" s="71"/>
      <c r="FU31" s="6"/>
      <c r="GB31" s="71"/>
      <c r="GJ31" s="6"/>
      <c r="GK31" s="6"/>
      <c r="GL31" s="6"/>
      <c r="GM31" s="6"/>
      <c r="GN31" s="6"/>
      <c r="GO31" s="6"/>
      <c r="GP31" s="6"/>
      <c r="GQ31" s="71"/>
      <c r="GR31" s="6"/>
      <c r="GY31"/>
      <c r="HF31" s="96"/>
      <c r="HN31"/>
      <c r="HU31" s="96"/>
      <c r="IC31"/>
      <c r="IJ31" s="96"/>
      <c r="IR31"/>
      <c r="IY31" s="96"/>
      <c r="JG31"/>
      <c r="JN31" s="96"/>
      <c r="JV31"/>
    </row>
    <row r="32" spans="2:282" x14ac:dyDescent="0.3">
      <c r="B32" s="68">
        <v>2</v>
      </c>
      <c r="C32" s="140">
        <v>611.30842808458669</v>
      </c>
      <c r="D32" s="69">
        <v>-0.90201902405408863</v>
      </c>
      <c r="E32" s="138">
        <v>-0.90173840360393709</v>
      </c>
      <c r="F32" s="77"/>
      <c r="G32" s="105"/>
      <c r="H32" s="78"/>
      <c r="I32" s="106"/>
      <c r="J32" s="107">
        <v>2.8062045015153636E-4</v>
      </c>
      <c r="K32" s="205"/>
      <c r="L32" s="24"/>
      <c r="M32" s="32"/>
      <c r="N32" s="63"/>
      <c r="O32" s="68">
        <v>2</v>
      </c>
      <c r="P32" s="69">
        <v>624.46763849642218</v>
      </c>
      <c r="Q32" s="69">
        <v>-3.0601215093498331</v>
      </c>
      <c r="R32" s="160">
        <v>-3.0591394281714717</v>
      </c>
      <c r="S32" s="77"/>
      <c r="T32" s="105"/>
      <c r="U32" s="78"/>
      <c r="V32" s="106"/>
      <c r="W32" s="107">
        <v>9.8208117836140474E-4</v>
      </c>
      <c r="Y32" s="125"/>
      <c r="Z32" s="125"/>
      <c r="AA32" s="125"/>
      <c r="AB32" s="125"/>
      <c r="AC32" s="125"/>
      <c r="AD32" s="125"/>
      <c r="AE32" s="125"/>
      <c r="AF32" s="125"/>
      <c r="AG32" s="6"/>
      <c r="AN32" s="71"/>
      <c r="BE32" s="6"/>
      <c r="BL32" s="71"/>
      <c r="BT32" s="6"/>
      <c r="CA32" s="71"/>
      <c r="CI32" s="6"/>
      <c r="CP32" s="71"/>
      <c r="CX32" s="6"/>
      <c r="DE32" s="71"/>
      <c r="DM32" s="6"/>
      <c r="DT32" s="71"/>
      <c r="EB32" s="6"/>
      <c r="EI32" s="71"/>
      <c r="EQ32" s="6"/>
      <c r="EX32" s="71"/>
      <c r="FF32" s="6"/>
      <c r="FM32" s="71"/>
      <c r="FU32" s="6"/>
      <c r="GB32" s="71"/>
      <c r="GJ32" s="6"/>
      <c r="GK32" s="6"/>
      <c r="GL32" s="6"/>
      <c r="GM32" s="6"/>
      <c r="GN32" s="6"/>
      <c r="GO32" s="6"/>
      <c r="GP32" s="6"/>
      <c r="GQ32" s="71"/>
      <c r="GR32" s="6"/>
      <c r="GY32"/>
      <c r="HF32" s="96"/>
      <c r="HN32"/>
      <c r="HU32" s="96"/>
      <c r="IC32"/>
      <c r="IJ32" s="96"/>
      <c r="IR32"/>
      <c r="IY32" s="96"/>
      <c r="JG32"/>
      <c r="JN32" s="96"/>
      <c r="JV32"/>
    </row>
    <row r="33" spans="2:283" x14ac:dyDescent="0.3">
      <c r="B33" s="68">
        <v>3</v>
      </c>
      <c r="C33" s="140">
        <v>618.73177670718883</v>
      </c>
      <c r="D33" s="69">
        <v>-0.89715750903085878</v>
      </c>
      <c r="E33" s="138">
        <v>-0.89703209708073928</v>
      </c>
      <c r="F33" s="77"/>
      <c r="G33" s="108"/>
      <c r="H33" s="78"/>
      <c r="I33" s="106"/>
      <c r="J33" s="107">
        <v>1.2541195011950279E-4</v>
      </c>
      <c r="K33" s="205"/>
      <c r="L33" s="200"/>
      <c r="M33" s="200"/>
      <c r="N33" s="63"/>
      <c r="O33" s="68">
        <v>3</v>
      </c>
      <c r="P33" s="69">
        <v>631.89288936611854</v>
      </c>
      <c r="Q33" s="69">
        <v>-3.0436287012347192</v>
      </c>
      <c r="R33" s="160">
        <v>-3.0431772178718681</v>
      </c>
      <c r="S33" s="77"/>
      <c r="T33" s="105"/>
      <c r="U33" s="78"/>
      <c r="V33" s="106"/>
      <c r="W33" s="107">
        <v>4.5148336285105728E-4</v>
      </c>
      <c r="AG33" s="6"/>
      <c r="AN33" s="71"/>
      <c r="BE33" s="6"/>
      <c r="BL33" s="71"/>
      <c r="BT33" s="6"/>
      <c r="CA33" s="71"/>
      <c r="CI33" s="6"/>
      <c r="CP33" s="71"/>
      <c r="CX33" s="6"/>
      <c r="DE33" s="71"/>
      <c r="DM33" s="6"/>
      <c r="DT33" s="71"/>
      <c r="EB33" s="6"/>
      <c r="EI33" s="71"/>
      <c r="EQ33" s="6"/>
      <c r="EX33" s="71"/>
      <c r="FF33" s="6"/>
      <c r="FM33" s="71"/>
      <c r="FU33" s="6"/>
      <c r="GB33" s="71"/>
      <c r="GJ33" s="6"/>
      <c r="GK33" s="6"/>
      <c r="GL33" s="6"/>
      <c r="GM33" s="6"/>
      <c r="GN33" s="6"/>
      <c r="GO33" s="6"/>
      <c r="GP33" s="6"/>
      <c r="GQ33" s="71"/>
      <c r="GR33" s="6"/>
      <c r="GY33"/>
      <c r="HF33" s="96"/>
      <c r="HN33"/>
      <c r="HU33" s="96"/>
      <c r="IC33"/>
      <c r="IJ33" s="96"/>
      <c r="IR33"/>
      <c r="IY33" s="96"/>
      <c r="JG33"/>
      <c r="JN33" s="96"/>
      <c r="JV33"/>
    </row>
    <row r="34" spans="2:283" x14ac:dyDescent="0.3">
      <c r="B34" s="68">
        <v>4</v>
      </c>
      <c r="C34" s="140">
        <v>626.19534234858179</v>
      </c>
      <c r="D34" s="69">
        <v>-0.89229529319459655</v>
      </c>
      <c r="E34" s="138">
        <v>-0.89230029349044959</v>
      </c>
      <c r="F34" s="77"/>
      <c r="G34" s="108"/>
      <c r="H34" s="78"/>
      <c r="I34" s="106"/>
      <c r="J34" s="107">
        <v>-5.0002958530415142E-6</v>
      </c>
      <c r="K34" s="205"/>
      <c r="L34" s="24"/>
      <c r="M34" s="24"/>
      <c r="N34" s="63"/>
      <c r="O34" s="68">
        <v>4</v>
      </c>
      <c r="P34" s="69">
        <v>639.35834697382529</v>
      </c>
      <c r="Q34" s="69">
        <v>-3.0271335155943198</v>
      </c>
      <c r="R34" s="160">
        <v>-3.0271285743434291</v>
      </c>
      <c r="S34" s="77"/>
      <c r="T34" s="105"/>
      <c r="U34" s="78"/>
      <c r="V34" s="106"/>
      <c r="W34" s="107">
        <v>4.9412508906776509E-6</v>
      </c>
      <c r="AG34" s="6"/>
      <c r="AN34" s="71"/>
      <c r="BE34" s="6"/>
      <c r="BL34" s="71"/>
      <c r="BT34" s="6"/>
      <c r="CA34" s="71"/>
      <c r="CI34" s="6"/>
      <c r="CP34" s="71"/>
      <c r="CX34" s="6"/>
      <c r="DE34" s="71"/>
      <c r="DM34" s="6"/>
      <c r="DT34" s="71"/>
      <c r="EB34" s="6"/>
      <c r="EI34" s="71"/>
      <c r="EQ34" s="6"/>
      <c r="EX34" s="71"/>
      <c r="FF34" s="6"/>
      <c r="FM34" s="71"/>
      <c r="FU34" s="6"/>
      <c r="GB34" s="71"/>
      <c r="GJ34" s="6"/>
      <c r="GK34" s="6"/>
      <c r="GL34" s="6"/>
      <c r="GM34" s="6"/>
      <c r="GN34" s="6"/>
      <c r="GO34" s="6"/>
      <c r="GP34" s="6"/>
      <c r="GQ34" s="71"/>
      <c r="GR34" s="6"/>
      <c r="GY34"/>
      <c r="HF34" s="96"/>
      <c r="HN34"/>
      <c r="HU34" s="96"/>
      <c r="IC34"/>
      <c r="IJ34" s="96"/>
      <c r="IR34"/>
      <c r="IY34" s="96"/>
      <c r="JG34"/>
      <c r="JN34" s="96"/>
      <c r="JV34"/>
    </row>
    <row r="35" spans="2:283" x14ac:dyDescent="0.3">
      <c r="B35" s="68">
        <v>5</v>
      </c>
      <c r="C35" s="140">
        <v>633.69956917866216</v>
      </c>
      <c r="D35" s="69">
        <v>-0.88743238034341343</v>
      </c>
      <c r="E35" s="138">
        <v>-0.8875427112351274</v>
      </c>
      <c r="F35" s="77"/>
      <c r="G35" s="108"/>
      <c r="H35" s="78"/>
      <c r="I35" s="106"/>
      <c r="J35" s="107">
        <v>-1.1033089171397226E-4</v>
      </c>
      <c r="K35" s="205"/>
      <c r="L35" s="33"/>
      <c r="M35" s="176"/>
      <c r="N35" s="63"/>
      <c r="O35" s="68">
        <v>5</v>
      </c>
      <c r="P35" s="69">
        <v>646.86445548796121</v>
      </c>
      <c r="Q35" s="69">
        <v>-3.0106359653138197</v>
      </c>
      <c r="R35" s="160">
        <v>-3.0109925427484203</v>
      </c>
      <c r="S35" s="77"/>
      <c r="T35" s="105"/>
      <c r="U35" s="78"/>
      <c r="V35" s="106"/>
      <c r="W35" s="107">
        <v>-3.5657743460060232E-4</v>
      </c>
      <c r="AG35" s="6"/>
      <c r="AN35" s="71"/>
      <c r="BE35" s="6"/>
      <c r="BL35" s="71"/>
      <c r="BT35" s="6"/>
      <c r="CA35" s="71"/>
      <c r="CI35" s="6"/>
      <c r="CP35" s="71"/>
      <c r="CX35" s="6"/>
      <c r="DE35" s="71"/>
      <c r="DM35" s="6"/>
      <c r="DT35" s="71"/>
      <c r="EB35" s="6"/>
      <c r="EI35" s="71"/>
      <c r="EQ35" s="6"/>
      <c r="EX35" s="71"/>
      <c r="FF35" s="6"/>
      <c r="FM35" s="71"/>
      <c r="FU35" s="6"/>
      <c r="GB35" s="71"/>
      <c r="GJ35" s="6"/>
      <c r="GK35" s="6"/>
      <c r="GL35" s="6"/>
      <c r="GM35" s="6"/>
      <c r="GN35" s="6"/>
      <c r="GO35" s="6"/>
      <c r="GP35" s="6"/>
      <c r="GQ35" s="71"/>
      <c r="GR35" s="6"/>
      <c r="GY35"/>
      <c r="HF35" s="96"/>
      <c r="HN35"/>
      <c r="HU35" s="96"/>
      <c r="IC35"/>
      <c r="IJ35" s="96"/>
      <c r="IR35"/>
      <c r="IY35" s="96"/>
      <c r="JG35"/>
      <c r="JN35" s="96"/>
      <c r="JV35"/>
    </row>
    <row r="36" spans="2:283" x14ac:dyDescent="0.3">
      <c r="B36" s="68">
        <v>6</v>
      </c>
      <c r="C36" s="140">
        <v>641.24490873217349</v>
      </c>
      <c r="D36" s="69">
        <v>-0.88256877427596581</v>
      </c>
      <c r="E36" s="138">
        <v>-0.88275906404761539</v>
      </c>
      <c r="F36" s="77"/>
      <c r="G36" s="108"/>
      <c r="H36" s="78"/>
      <c r="I36" s="106"/>
      <c r="J36" s="107">
        <v>-1.9028977164958771E-4</v>
      </c>
      <c r="K36" s="205"/>
      <c r="L36" s="24"/>
      <c r="M36" s="24"/>
      <c r="N36" s="63"/>
      <c r="O36" s="68">
        <v>6</v>
      </c>
      <c r="P36" s="69">
        <v>654.41166644179987</v>
      </c>
      <c r="Q36" s="69">
        <v>-2.9941360632802541</v>
      </c>
      <c r="R36" s="160">
        <v>-2.9947681524167344</v>
      </c>
      <c r="S36" s="77"/>
      <c r="T36" s="105"/>
      <c r="U36" s="78"/>
      <c r="V36" s="106"/>
      <c r="W36" s="107">
        <v>-6.3208913648038489E-4</v>
      </c>
      <c r="AG36" s="6"/>
      <c r="AN36" s="71"/>
      <c r="BE36" s="6"/>
      <c r="BL36" s="71"/>
      <c r="BT36" s="6"/>
      <c r="CA36" s="71"/>
      <c r="CI36" s="6"/>
      <c r="CP36" s="71"/>
      <c r="CX36" s="6"/>
      <c r="DE36" s="71"/>
      <c r="DM36" s="6"/>
      <c r="DT36" s="71"/>
      <c r="EB36" s="6"/>
      <c r="EI36" s="71"/>
      <c r="EQ36" s="6"/>
      <c r="EX36" s="71"/>
      <c r="FF36" s="6"/>
      <c r="FM36" s="71"/>
      <c r="FU36" s="6"/>
      <c r="GB36" s="71"/>
      <c r="GJ36" s="6"/>
      <c r="GK36" s="6"/>
      <c r="GL36" s="6"/>
      <c r="GM36" s="6"/>
      <c r="GN36" s="6"/>
      <c r="GO36" s="6"/>
      <c r="GP36" s="6"/>
      <c r="GQ36" s="71"/>
      <c r="GR36" s="6"/>
      <c r="GY36"/>
      <c r="HF36" s="96"/>
      <c r="HN36"/>
      <c r="HU36" s="96"/>
      <c r="IC36"/>
      <c r="IJ36" s="96"/>
      <c r="IR36"/>
      <c r="IY36" s="96"/>
      <c r="JG36"/>
      <c r="JN36" s="96"/>
      <c r="JV36"/>
    </row>
    <row r="37" spans="2:283" x14ac:dyDescent="0.3">
      <c r="B37" s="68">
        <v>7</v>
      </c>
      <c r="C37" s="140">
        <v>648.83182007244488</v>
      </c>
      <c r="D37" s="69">
        <v>-0.87770447879145119</v>
      </c>
      <c r="E37" s="138">
        <v>-0.87794906088773073</v>
      </c>
      <c r="F37" s="77"/>
      <c r="G37" s="108"/>
      <c r="H37" s="78"/>
      <c r="I37" s="106"/>
      <c r="J37" s="107">
        <v>-2.4458209627953309E-4</v>
      </c>
      <c r="K37" s="205"/>
      <c r="L37" s="33"/>
      <c r="M37" s="176"/>
      <c r="N37" s="63"/>
      <c r="O37" s="68">
        <v>7</v>
      </c>
      <c r="P37" s="69">
        <v>662.00043889720871</v>
      </c>
      <c r="Q37" s="69">
        <v>-2.977633822382491</v>
      </c>
      <c r="R37" s="160">
        <v>-2.9784544164938929</v>
      </c>
      <c r="S37" s="77"/>
      <c r="T37" s="105"/>
      <c r="U37" s="78"/>
      <c r="V37" s="106"/>
      <c r="W37" s="107">
        <v>-8.2059411140189553E-4</v>
      </c>
      <c r="AG37" s="6"/>
      <c r="AN37" s="71"/>
      <c r="BE37" s="6"/>
      <c r="BL37" s="71"/>
      <c r="BT37" s="6"/>
      <c r="CA37" s="71"/>
      <c r="CI37" s="6"/>
      <c r="CP37" s="71"/>
      <c r="CX37" s="6"/>
      <c r="DE37" s="71"/>
      <c r="DM37" s="6"/>
      <c r="DT37" s="71"/>
      <c r="EB37" s="6"/>
      <c r="EI37" s="71"/>
      <c r="EQ37" s="6"/>
      <c r="EX37" s="71"/>
      <c r="FF37" s="6"/>
      <c r="FM37" s="71"/>
      <c r="FU37" s="6"/>
      <c r="GB37" s="71"/>
      <c r="GJ37" s="6"/>
      <c r="GK37" s="6"/>
      <c r="GL37" s="6"/>
      <c r="GM37" s="6"/>
      <c r="GN37" s="6"/>
      <c r="GO37" s="6"/>
      <c r="GP37" s="6"/>
      <c r="GQ37" s="71"/>
      <c r="GR37" s="6"/>
      <c r="GY37"/>
      <c r="HF37" s="96"/>
      <c r="HN37"/>
      <c r="HU37" s="96"/>
      <c r="IC37"/>
      <c r="IJ37" s="96"/>
      <c r="IR37"/>
      <c r="IY37" s="96"/>
      <c r="JG37"/>
      <c r="JN37" s="96"/>
      <c r="JV37"/>
    </row>
    <row r="38" spans="2:283" x14ac:dyDescent="0.3">
      <c r="B38" s="68">
        <v>8</v>
      </c>
      <c r="C38" s="140">
        <v>656.46076995970623</v>
      </c>
      <c r="D38" s="69">
        <v>-0.87283949768960456</v>
      </c>
      <c r="E38" s="138">
        <v>-0.87311240583555561</v>
      </c>
      <c r="F38" s="77"/>
      <c r="G38" s="108"/>
      <c r="H38" s="78"/>
      <c r="I38" s="106"/>
      <c r="J38" s="107">
        <v>-2.7290814595104518E-4</v>
      </c>
      <c r="K38" s="205"/>
      <c r="L38" s="115"/>
      <c r="N38" s="63"/>
      <c r="O38" s="68">
        <v>8</v>
      </c>
      <c r="P38" s="69">
        <v>669.63123961296378</v>
      </c>
      <c r="Q38" s="69">
        <v>-2.9611292555112265</v>
      </c>
      <c r="R38" s="160">
        <v>-2.9620503315792197</v>
      </c>
      <c r="S38" s="77"/>
      <c r="T38" s="105"/>
      <c r="U38" s="78"/>
      <c r="V38" s="106"/>
      <c r="W38" s="107">
        <v>-9.2107606799318731E-4</v>
      </c>
      <c r="AG38" s="6"/>
      <c r="AN38" s="71"/>
      <c r="BE38" s="6"/>
      <c r="BL38" s="71"/>
      <c r="BT38" s="6"/>
      <c r="CA38" s="71"/>
      <c r="CI38" s="6"/>
      <c r="CP38" s="71"/>
      <c r="CX38" s="6"/>
      <c r="DE38" s="71"/>
      <c r="DM38" s="6"/>
      <c r="DT38" s="71"/>
      <c r="EB38" s="6"/>
      <c r="EI38" s="71"/>
      <c r="EQ38" s="6"/>
      <c r="EX38" s="71"/>
      <c r="FF38" s="6"/>
      <c r="FM38" s="71"/>
      <c r="FU38" s="6"/>
      <c r="GB38" s="71"/>
      <c r="GJ38" s="6"/>
      <c r="GK38" s="6"/>
      <c r="GL38" s="6"/>
      <c r="GM38" s="6"/>
      <c r="GN38" s="6"/>
      <c r="GO38" s="6"/>
      <c r="GP38" s="6"/>
      <c r="GQ38" s="71"/>
      <c r="GR38" s="6"/>
      <c r="GY38"/>
      <c r="HF38" s="96"/>
      <c r="HN38"/>
      <c r="HU38" s="96"/>
      <c r="IC38"/>
      <c r="IJ38" s="96"/>
      <c r="IR38"/>
      <c r="IY38" s="96"/>
      <c r="JG38"/>
      <c r="JN38" s="96"/>
      <c r="JV38"/>
    </row>
    <row r="39" spans="2:283" x14ac:dyDescent="0.3">
      <c r="B39" s="68">
        <v>9</v>
      </c>
      <c r="C39" s="140">
        <v>664.13223302413292</v>
      </c>
      <c r="D39" s="69">
        <v>-0.86797383477069867</v>
      </c>
      <c r="E39" s="138">
        <v>-0.86824879798172894</v>
      </c>
      <c r="F39" s="77"/>
      <c r="G39" s="108"/>
      <c r="H39" s="78"/>
      <c r="I39" s="106"/>
      <c r="J39" s="107">
        <v>-2.7496321103026578E-4</v>
      </c>
      <c r="K39" s="205"/>
      <c r="L39" s="115"/>
      <c r="N39" s="63"/>
      <c r="O39" s="68">
        <v>9</v>
      </c>
      <c r="P39" s="69">
        <v>677.3045432177945</v>
      </c>
      <c r="Q39" s="69">
        <v>-2.9446223755589775</v>
      </c>
      <c r="R39" s="160">
        <v>-2.9455548773538434</v>
      </c>
      <c r="S39" s="77"/>
      <c r="T39" s="105"/>
      <c r="U39" s="78"/>
      <c r="V39" s="106"/>
      <c r="W39" s="107">
        <v>-9.325017948658143E-4</v>
      </c>
      <c r="AG39" s="6"/>
      <c r="AK39" s="71"/>
      <c r="BE39" s="6"/>
      <c r="BI39" s="71"/>
      <c r="BT39" s="6"/>
      <c r="BX39" s="71"/>
      <c r="CI39" s="6"/>
      <c r="CM39" s="71"/>
      <c r="CX39" s="6"/>
      <c r="DB39" s="71"/>
      <c r="DM39" s="6"/>
      <c r="DQ39" s="71"/>
      <c r="EB39" s="6"/>
      <c r="EF39" s="71"/>
      <c r="EQ39" s="6"/>
      <c r="EU39" s="71"/>
      <c r="FF39" s="6"/>
      <c r="FJ39" s="71"/>
      <c r="FU39" s="6"/>
      <c r="FY39" s="71"/>
      <c r="GJ39" s="6"/>
      <c r="GK39" s="6"/>
      <c r="GL39" s="6"/>
      <c r="GM39" s="6"/>
      <c r="GN39" s="96"/>
      <c r="GY39"/>
      <c r="HC39" s="96"/>
      <c r="HN39"/>
      <c r="HR39" s="96"/>
      <c r="IC39"/>
      <c r="IG39" s="96"/>
      <c r="IR39"/>
      <c r="IV39" s="96"/>
      <c r="JG39"/>
      <c r="JK39" s="96"/>
      <c r="JV39"/>
    </row>
    <row r="40" spans="2:283" x14ac:dyDescent="0.3">
      <c r="B40" s="68">
        <v>10</v>
      </c>
      <c r="C40" s="140">
        <v>671.84669194378171</v>
      </c>
      <c r="D40" s="69">
        <v>-0.86310749383553698</v>
      </c>
      <c r="E40" s="138">
        <v>-0.86335793131463756</v>
      </c>
      <c r="F40" s="77"/>
      <c r="G40" s="108"/>
      <c r="H40" s="78"/>
      <c r="I40" s="106"/>
      <c r="J40" s="107">
        <v>-2.5043747910058478E-4</v>
      </c>
      <c r="K40" s="205"/>
      <c r="L40" s="115"/>
      <c r="N40" s="63"/>
      <c r="O40" s="68">
        <v>10</v>
      </c>
      <c r="P40" s="69">
        <v>685.02083238832017</v>
      </c>
      <c r="Q40" s="69">
        <v>-2.9281131954200621</v>
      </c>
      <c r="R40" s="160">
        <v>-2.9289670161981807</v>
      </c>
      <c r="S40" s="77"/>
      <c r="T40" s="105"/>
      <c r="U40" s="78"/>
      <c r="V40" s="106"/>
      <c r="W40" s="107">
        <v>-8.5382077811857471E-4</v>
      </c>
      <c r="AG40" s="6"/>
      <c r="AH40" s="71"/>
      <c r="BE40" s="6"/>
      <c r="BF40" s="71"/>
      <c r="BT40" s="6"/>
      <c r="BU40" s="71"/>
      <c r="CI40" s="6"/>
      <c r="CJ40" s="71"/>
      <c r="CX40" s="6"/>
      <c r="CY40" s="71"/>
      <c r="DM40" s="6"/>
      <c r="DN40" s="71"/>
      <c r="EB40" s="6"/>
      <c r="EC40" s="71"/>
      <c r="EQ40" s="6"/>
      <c r="ER40" s="71"/>
      <c r="FF40" s="6"/>
      <c r="FG40" s="71"/>
      <c r="FU40" s="6"/>
      <c r="FV40" s="71"/>
      <c r="GJ40" s="6"/>
      <c r="GK40" s="96"/>
      <c r="GY40"/>
      <c r="GZ40" s="96"/>
      <c r="HN40"/>
      <c r="HO40" s="96"/>
      <c r="IC40"/>
      <c r="ID40" s="96"/>
      <c r="IR40"/>
      <c r="IS40" s="96"/>
      <c r="JG40"/>
      <c r="JH40" s="96"/>
      <c r="JV40"/>
      <c r="JW40" s="6"/>
    </row>
    <row r="41" spans="2:283" x14ac:dyDescent="0.3">
      <c r="B41" s="68">
        <v>11</v>
      </c>
      <c r="C41" s="140">
        <v>679.60463762758297</v>
      </c>
      <c r="D41" s="69">
        <v>-0.85824047868545361</v>
      </c>
      <c r="E41" s="138">
        <v>-0.85843949460440139</v>
      </c>
      <c r="F41" s="77"/>
      <c r="G41" s="108"/>
      <c r="H41" s="78"/>
      <c r="I41" s="106"/>
      <c r="J41" s="107">
        <v>-1.9901591894777582E-4</v>
      </c>
      <c r="K41" s="205"/>
      <c r="L41" s="115"/>
      <c r="N41" s="63"/>
      <c r="O41" s="68">
        <v>11</v>
      </c>
      <c r="P41" s="69">
        <v>692.78059803204121</v>
      </c>
      <c r="Q41" s="69">
        <v>-2.9116017279905986</v>
      </c>
      <c r="R41" s="160">
        <v>-2.9122856927985605</v>
      </c>
      <c r="S41" s="77"/>
      <c r="T41" s="105"/>
      <c r="U41" s="78"/>
      <c r="V41" s="106"/>
      <c r="W41" s="107">
        <v>-6.8396480796195647E-4</v>
      </c>
      <c r="AG41" s="6"/>
      <c r="AH41" s="71"/>
      <c r="BE41" s="6"/>
      <c r="BF41" s="71"/>
      <c r="BT41" s="6"/>
      <c r="BU41" s="71"/>
      <c r="CI41" s="6"/>
      <c r="CJ41" s="71"/>
      <c r="CX41" s="6"/>
      <c r="CY41" s="71"/>
      <c r="DM41" s="6"/>
      <c r="DN41" s="71"/>
      <c r="EB41" s="6"/>
      <c r="EC41" s="71"/>
      <c r="EQ41" s="6"/>
      <c r="ER41" s="71"/>
      <c r="FF41" s="6"/>
      <c r="FG41" s="71"/>
      <c r="FU41" s="6"/>
      <c r="FV41" s="71"/>
      <c r="GJ41" s="6"/>
      <c r="GK41" s="96"/>
      <c r="GY41"/>
      <c r="GZ41" s="96"/>
      <c r="HN41"/>
      <c r="HO41" s="96"/>
      <c r="IC41"/>
      <c r="ID41" s="96"/>
      <c r="IR41"/>
      <c r="IS41" s="96"/>
      <c r="JG41"/>
      <c r="JH41" s="96"/>
      <c r="JV41"/>
      <c r="JW41" s="6"/>
    </row>
    <row r="42" spans="2:283" x14ac:dyDescent="0.3">
      <c r="B42" s="68">
        <v>12</v>
      </c>
      <c r="C42" s="140">
        <v>687.40656940356507</v>
      </c>
      <c r="D42" s="69">
        <v>-0.85337279312230918</v>
      </c>
      <c r="E42" s="138">
        <v>-0.85349317128354185</v>
      </c>
      <c r="F42" s="77"/>
      <c r="G42" s="108"/>
      <c r="H42" s="78"/>
      <c r="I42" s="106"/>
      <c r="J42" s="107">
        <v>-1.2037816123267042E-4</v>
      </c>
      <c r="K42" s="205"/>
      <c r="L42" s="115"/>
      <c r="N42" s="63"/>
      <c r="O42" s="68">
        <v>12</v>
      </c>
      <c r="P42" s="69">
        <v>700.58433947556455</v>
      </c>
      <c r="Q42" s="69">
        <v>-2.8950879861684911</v>
      </c>
      <c r="R42" s="160">
        <v>-2.8955098337425902</v>
      </c>
      <c r="S42" s="77"/>
      <c r="T42" s="105"/>
      <c r="U42" s="78"/>
      <c r="V42" s="106"/>
      <c r="W42" s="107">
        <v>-4.2184757409913232E-4</v>
      </c>
      <c r="AG42" s="6"/>
      <c r="AH42" s="71"/>
      <c r="BE42" s="6"/>
      <c r="BF42" s="71"/>
      <c r="BT42" s="6"/>
      <c r="BU42" s="71"/>
      <c r="CI42" s="6"/>
      <c r="CJ42" s="71"/>
      <c r="CX42" s="6"/>
      <c r="CY42" s="71"/>
      <c r="DM42" s="6"/>
      <c r="DN42" s="71"/>
      <c r="EB42" s="6"/>
      <c r="EC42" s="71"/>
      <c r="EQ42" s="6"/>
      <c r="ER42" s="71"/>
      <c r="FF42" s="6"/>
      <c r="FG42" s="71"/>
      <c r="FU42" s="6"/>
      <c r="FV42" s="71"/>
      <c r="GJ42" s="6"/>
      <c r="GK42" s="96"/>
      <c r="GY42"/>
      <c r="GZ42" s="96"/>
      <c r="HN42"/>
      <c r="HO42" s="96"/>
      <c r="IC42"/>
      <c r="ID42" s="96"/>
      <c r="IR42"/>
      <c r="IS42" s="96"/>
      <c r="JG42"/>
      <c r="JH42" s="96"/>
      <c r="JV42"/>
      <c r="JW42" s="6"/>
    </row>
    <row r="43" spans="2:283" x14ac:dyDescent="0.3">
      <c r="B43" s="68">
        <v>13</v>
      </c>
      <c r="C43" s="140">
        <v>695.25299521248883</v>
      </c>
      <c r="D43" s="69">
        <v>-0.84850444094848709</v>
      </c>
      <c r="E43" s="138">
        <v>-0.84851863932421967</v>
      </c>
      <c r="F43" s="77"/>
      <c r="G43" s="108"/>
      <c r="H43" s="78"/>
      <c r="I43" s="106"/>
      <c r="J43" s="107">
        <v>-1.4198375732576984E-5</v>
      </c>
      <c r="K43" s="205"/>
      <c r="L43" s="115"/>
      <c r="N43" s="63"/>
      <c r="O43" s="68">
        <v>13</v>
      </c>
      <c r="P43" s="69">
        <v>708.4325646582372</v>
      </c>
      <c r="Q43" s="69">
        <v>-2.8785719828534209</v>
      </c>
      <c r="R43" s="160">
        <v>-2.8786383471028949</v>
      </c>
      <c r="S43" s="77"/>
      <c r="T43" s="105"/>
      <c r="U43" s="78"/>
      <c r="V43" s="106"/>
      <c r="W43" s="107">
        <v>-6.6364249474037962E-5</v>
      </c>
      <c r="AG43" s="6"/>
      <c r="AH43" s="71"/>
      <c r="BE43" s="6"/>
      <c r="BF43" s="71"/>
      <c r="BT43" s="6"/>
      <c r="BU43" s="71"/>
      <c r="CI43" s="6"/>
      <c r="CJ43" s="71"/>
      <c r="CX43" s="6"/>
      <c r="CY43" s="71"/>
      <c r="DM43" s="6"/>
      <c r="DN43" s="71"/>
      <c r="EB43" s="6"/>
      <c r="EC43" s="71"/>
      <c r="EQ43" s="6"/>
      <c r="ER43" s="71"/>
      <c r="FF43" s="6"/>
      <c r="FG43" s="71"/>
      <c r="FU43" s="6"/>
      <c r="FV43" s="71"/>
      <c r="GJ43" s="6"/>
      <c r="GK43" s="96"/>
      <c r="GY43"/>
      <c r="GZ43" s="96"/>
      <c r="HN43"/>
      <c r="HO43" s="96"/>
      <c r="IC43"/>
      <c r="ID43" s="96"/>
      <c r="IR43"/>
      <c r="IS43" s="96"/>
      <c r="JG43"/>
      <c r="JH43" s="96"/>
      <c r="JV43"/>
      <c r="JW43" s="6"/>
    </row>
    <row r="44" spans="2:283" x14ac:dyDescent="0.3">
      <c r="B44" s="68">
        <v>14</v>
      </c>
      <c r="C44" s="140">
        <v>703.14443180708145</v>
      </c>
      <c r="D44" s="69">
        <v>-0.84363542596689267</v>
      </c>
      <c r="E44" s="138">
        <v>-0.84351557111192377</v>
      </c>
      <c r="F44" s="77"/>
      <c r="G44" s="108"/>
      <c r="H44" s="78"/>
      <c r="I44" s="106"/>
      <c r="J44" s="107">
        <v>1.198548549689038E-4</v>
      </c>
      <c r="K44" s="205"/>
      <c r="L44" s="115"/>
      <c r="N44" s="63"/>
      <c r="O44" s="68">
        <v>14</v>
      </c>
      <c r="P44" s="69">
        <v>716.32579033138086</v>
      </c>
      <c r="Q44" s="69">
        <v>-2.8620537309468341</v>
      </c>
      <c r="R44" s="160">
        <v>-2.8616701220088245</v>
      </c>
      <c r="S44" s="77"/>
      <c r="T44" s="105"/>
      <c r="U44" s="78"/>
      <c r="V44" s="106"/>
      <c r="W44" s="107">
        <v>3.8360893800959417E-4</v>
      </c>
      <c r="AG44" s="6"/>
      <c r="AH44" s="71"/>
      <c r="BE44" s="6"/>
      <c r="BF44" s="71"/>
      <c r="BT44" s="6"/>
      <c r="BU44" s="71"/>
      <c r="CI44" s="6"/>
      <c r="CJ44" s="71"/>
      <c r="CX44" s="6"/>
      <c r="CY44" s="71"/>
      <c r="DM44" s="6"/>
      <c r="DN44" s="71"/>
      <c r="EB44" s="6"/>
      <c r="EC44" s="71"/>
      <c r="EQ44" s="6"/>
      <c r="ER44" s="71"/>
      <c r="FF44" s="6"/>
      <c r="FG44" s="71"/>
      <c r="FU44" s="6"/>
      <c r="FV44" s="71"/>
      <c r="GJ44" s="6"/>
      <c r="GK44" s="96"/>
      <c r="GY44"/>
      <c r="GZ44" s="96"/>
      <c r="HN44"/>
      <c r="HO44" s="96"/>
      <c r="IC44"/>
      <c r="ID44" s="96"/>
      <c r="IR44"/>
      <c r="IS44" s="96"/>
      <c r="JG44"/>
      <c r="JH44" s="96"/>
      <c r="JV44"/>
      <c r="JW44" s="6"/>
    </row>
    <row r="45" spans="2:283" x14ac:dyDescent="0.3">
      <c r="B45" s="68">
        <v>15</v>
      </c>
      <c r="C45" s="140">
        <v>711.08140495706459</v>
      </c>
      <c r="D45" s="69">
        <v>-0.83876575198094905</v>
      </c>
      <c r="E45" s="138">
        <v>-0.83848363331548537</v>
      </c>
      <c r="F45" s="77"/>
      <c r="G45" s="108"/>
      <c r="H45" s="78"/>
      <c r="I45" s="106"/>
      <c r="J45" s="107">
        <v>2.8211866546368203E-4</v>
      </c>
      <c r="K45" s="205"/>
      <c r="L45" s="115"/>
      <c r="N45" s="63"/>
      <c r="O45" s="68">
        <v>15</v>
      </c>
      <c r="P45" s="69">
        <v>724.26454226331975</v>
      </c>
      <c r="Q45" s="69">
        <v>-2.8455332433519365</v>
      </c>
      <c r="R45" s="160">
        <v>-2.8446040282056968</v>
      </c>
      <c r="S45" s="77"/>
      <c r="T45" s="105"/>
      <c r="U45" s="78"/>
      <c r="V45" s="106"/>
      <c r="W45" s="107">
        <v>9.2921514623967028E-4</v>
      </c>
      <c r="AG45" s="6"/>
      <c r="AH45" s="71"/>
      <c r="BE45" s="6"/>
      <c r="BF45" s="71"/>
      <c r="BT45" s="6"/>
      <c r="BU45" s="71"/>
      <c r="CI45" s="6"/>
      <c r="CJ45" s="71"/>
      <c r="CX45" s="6"/>
      <c r="CY45" s="71"/>
      <c r="DM45" s="6"/>
      <c r="DN45" s="71"/>
      <c r="EB45" s="6"/>
      <c r="EC45" s="71"/>
      <c r="EQ45" s="6"/>
      <c r="ER45" s="71"/>
      <c r="FF45" s="6"/>
      <c r="FG45" s="71"/>
      <c r="FU45" s="6"/>
      <c r="FV45" s="71"/>
      <c r="GJ45" s="6"/>
      <c r="GK45" s="96"/>
      <c r="GY45"/>
      <c r="GZ45" s="96"/>
      <c r="HN45"/>
      <c r="HO45" s="96"/>
      <c r="IC45"/>
      <c r="ID45" s="96"/>
      <c r="IR45"/>
      <c r="IS45" s="96"/>
      <c r="JG45"/>
      <c r="JH45" s="96"/>
      <c r="JV45"/>
      <c r="JW45" s="6"/>
    </row>
    <row r="46" spans="2:283" x14ac:dyDescent="0.3">
      <c r="B46" s="68">
        <v>16</v>
      </c>
      <c r="C46" s="140">
        <v>719.06444966018091</v>
      </c>
      <c r="D46" s="69">
        <v>-0.83389542279459294</v>
      </c>
      <c r="E46" s="138">
        <v>-0.83342248675329078</v>
      </c>
      <c r="F46" s="77"/>
      <c r="G46" s="108"/>
      <c r="H46" s="78"/>
      <c r="I46" s="106"/>
      <c r="J46" s="107">
        <v>4.7293604130216327E-4</v>
      </c>
      <c r="K46" s="205"/>
      <c r="L46" s="115"/>
      <c r="M46" s="116"/>
      <c r="N46" s="63"/>
      <c r="O46" s="68">
        <v>16</v>
      </c>
      <c r="P46" s="69">
        <v>732.24935545040694</v>
      </c>
      <c r="Q46" s="69">
        <v>-2.829010532973677</v>
      </c>
      <c r="R46" s="160">
        <v>-2.8274389156011517</v>
      </c>
      <c r="S46" s="77"/>
      <c r="T46" s="105"/>
      <c r="U46" s="78"/>
      <c r="V46" s="106"/>
      <c r="W46" s="107">
        <v>1.5716173725253135E-3</v>
      </c>
      <c r="AG46" s="6"/>
      <c r="AH46" s="71"/>
      <c r="BE46" s="6"/>
      <c r="BF46" s="71"/>
      <c r="BT46" s="6"/>
      <c r="BU46" s="71"/>
      <c r="CI46" s="6"/>
      <c r="CJ46" s="71"/>
      <c r="CX46" s="6"/>
      <c r="CY46" s="71"/>
      <c r="DM46" s="6"/>
      <c r="DN46" s="71"/>
      <c r="EB46" s="6"/>
      <c r="EC46" s="71"/>
      <c r="EQ46" s="6"/>
      <c r="ER46" s="71"/>
      <c r="FF46" s="6"/>
      <c r="FG46" s="71"/>
      <c r="FU46" s="6"/>
      <c r="FV46" s="71"/>
      <c r="GJ46" s="6"/>
      <c r="GK46" s="96"/>
      <c r="GY46"/>
      <c r="GZ46" s="96"/>
      <c r="HN46"/>
      <c r="HO46" s="96"/>
      <c r="IC46"/>
      <c r="ID46" s="96"/>
      <c r="IR46"/>
      <c r="IS46" s="96"/>
      <c r="JG46"/>
      <c r="JH46" s="96"/>
      <c r="JV46"/>
      <c r="JW46" s="6"/>
    </row>
    <row r="47" spans="2:283" ht="15" thickBot="1" x14ac:dyDescent="0.35">
      <c r="B47" s="68">
        <v>17</v>
      </c>
      <c r="C47" s="69">
        <v>727.09411035942935</v>
      </c>
      <c r="D47" s="69">
        <v>-0.82902444221227334</v>
      </c>
      <c r="E47" s="138">
        <v>-0.82833178625555637</v>
      </c>
      <c r="F47" s="77"/>
      <c r="G47" s="108"/>
      <c r="H47" s="78"/>
      <c r="I47" s="106"/>
      <c r="J47" s="107">
        <v>6.9265595671696989E-4</v>
      </c>
      <c r="K47" s="205"/>
      <c r="L47" s="244" t="s">
        <v>358</v>
      </c>
      <c r="M47" s="244"/>
      <c r="N47" s="63"/>
      <c r="O47" s="68">
        <v>17</v>
      </c>
      <c r="P47" s="69">
        <v>740.28077433425983</v>
      </c>
      <c r="Q47" s="69">
        <v>-2.8124856127187412</v>
      </c>
      <c r="R47" s="160">
        <v>-2.8101736137981552</v>
      </c>
      <c r="S47" s="77"/>
      <c r="T47" s="105"/>
      <c r="U47" s="78"/>
      <c r="V47" s="106"/>
      <c r="W47" s="107">
        <v>2.3119989205859781E-3</v>
      </c>
      <c r="AG47" s="6"/>
      <c r="AH47" s="71"/>
      <c r="BE47" s="6"/>
      <c r="BF47" s="71"/>
      <c r="BT47" s="6"/>
      <c r="BU47" s="71"/>
      <c r="CI47" s="6"/>
      <c r="CJ47" s="71"/>
      <c r="CX47" s="6"/>
      <c r="CY47" s="71"/>
      <c r="DM47" s="6"/>
      <c r="DN47" s="71"/>
      <c r="EB47" s="6"/>
      <c r="EC47" s="71"/>
      <c r="EQ47" s="6"/>
      <c r="ER47" s="71"/>
      <c r="FF47" s="6"/>
      <c r="FG47" s="71"/>
      <c r="FU47" s="6"/>
      <c r="FV47" s="71"/>
      <c r="GJ47" s="6"/>
      <c r="GK47" s="96"/>
      <c r="GY47"/>
      <c r="GZ47" s="96"/>
      <c r="HN47"/>
      <c r="HO47" s="96"/>
      <c r="IC47"/>
      <c r="ID47" s="96"/>
      <c r="IR47"/>
      <c r="IS47" s="96"/>
      <c r="JG47"/>
      <c r="JH47" s="96"/>
      <c r="JV47"/>
      <c r="JW47" s="6"/>
    </row>
    <row r="48" spans="2:283" ht="15" thickBot="1" x14ac:dyDescent="0.35">
      <c r="E48" s="72"/>
      <c r="K48" s="166"/>
      <c r="L48" s="99" t="s">
        <v>356</v>
      </c>
      <c r="M48" s="99" t="s">
        <v>357</v>
      </c>
      <c r="AG48" s="6"/>
      <c r="AH48" s="71"/>
      <c r="BE48" s="6"/>
      <c r="BF48" s="71"/>
      <c r="BT48" s="6"/>
      <c r="BU48" s="71"/>
      <c r="CI48" s="6"/>
      <c r="CJ48" s="71"/>
      <c r="CX48" s="6"/>
      <c r="CY48" s="71"/>
      <c r="DM48" s="6"/>
      <c r="DN48" s="71"/>
      <c r="EB48" s="6"/>
      <c r="EC48" s="71"/>
      <c r="EQ48" s="6"/>
      <c r="ER48" s="71"/>
      <c r="FF48" s="6"/>
      <c r="FG48" s="71"/>
      <c r="FU48" s="6"/>
      <c r="FV48" s="71"/>
      <c r="GJ48" s="6"/>
      <c r="GK48" s="96"/>
      <c r="GY48"/>
      <c r="GZ48" s="96"/>
      <c r="HN48"/>
      <c r="HO48" s="96"/>
      <c r="IC48"/>
      <c r="ID48" s="96"/>
      <c r="IR48"/>
      <c r="IS48" s="96"/>
      <c r="JG48"/>
      <c r="JH48" s="96"/>
      <c r="JV48"/>
      <c r="JW48" s="6"/>
    </row>
    <row r="49" spans="2:283" ht="15" thickBot="1" x14ac:dyDescent="0.35">
      <c r="B49" s="227" t="s">
        <v>240</v>
      </c>
      <c r="C49" s="228"/>
      <c r="D49" s="228"/>
      <c r="E49" s="228"/>
      <c r="F49" s="228"/>
      <c r="G49" s="228"/>
      <c r="H49" s="228"/>
      <c r="I49" s="229"/>
      <c r="J49" s="101" t="s">
        <v>238</v>
      </c>
      <c r="K49" s="168" t="s">
        <v>368</v>
      </c>
      <c r="L49" s="170">
        <v>2.2654742956522735E-2</v>
      </c>
      <c r="M49" s="170">
        <v>7.8532601524580081E-2</v>
      </c>
      <c r="N49" s="154" t="s">
        <v>355</v>
      </c>
      <c r="O49" s="227" t="s">
        <v>240</v>
      </c>
      <c r="P49" s="228"/>
      <c r="Q49" s="228"/>
      <c r="R49" s="228"/>
      <c r="S49" s="228"/>
      <c r="T49" s="228"/>
      <c r="U49" s="228"/>
      <c r="V49" s="229"/>
      <c r="W49" s="101" t="s">
        <v>238</v>
      </c>
      <c r="AG49" s="6"/>
      <c r="AH49" s="71"/>
      <c r="BE49" s="6"/>
      <c r="BF49" s="71"/>
      <c r="BT49" s="6"/>
      <c r="BU49" s="71"/>
      <c r="CI49" s="6"/>
      <c r="CJ49" s="71"/>
      <c r="CX49" s="6"/>
      <c r="CY49" s="71"/>
      <c r="DM49" s="6"/>
      <c r="DN49" s="71"/>
      <c r="EB49" s="6"/>
      <c r="EC49" s="71"/>
      <c r="EQ49" s="6"/>
      <c r="ER49" s="71"/>
      <c r="FF49" s="6"/>
      <c r="FG49" s="71"/>
      <c r="FU49" s="6"/>
      <c r="FV49" s="71"/>
      <c r="GJ49" s="6"/>
      <c r="GK49" s="96"/>
      <c r="GY49"/>
      <c r="GZ49" s="96"/>
      <c r="HN49"/>
      <c r="HO49" s="96"/>
      <c r="IC49"/>
      <c r="ID49" s="96"/>
      <c r="IR49"/>
      <c r="IS49" s="96"/>
      <c r="JG49"/>
      <c r="JH49" s="96"/>
      <c r="JV49"/>
      <c r="JW49" s="6"/>
    </row>
    <row r="50" spans="2:283" ht="15" thickBot="1" x14ac:dyDescent="0.35">
      <c r="B50" s="99" t="s">
        <v>233</v>
      </c>
      <c r="C50" s="99" t="s">
        <v>246</v>
      </c>
      <c r="D50" s="99" t="s">
        <v>245</v>
      </c>
      <c r="E50" s="99" t="s">
        <v>247</v>
      </c>
      <c r="F50" s="99" t="s">
        <v>246</v>
      </c>
      <c r="G50" s="99" t="s">
        <v>245</v>
      </c>
      <c r="H50" s="99" t="s">
        <v>244</v>
      </c>
      <c r="I50" s="100" t="s">
        <v>243</v>
      </c>
      <c r="J50" s="102" t="s">
        <v>242</v>
      </c>
      <c r="K50" s="169" t="s">
        <v>369</v>
      </c>
      <c r="L50" s="171">
        <v>1.2980211573624814E-3</v>
      </c>
      <c r="M50" s="171">
        <v>4.4995866215410928E-3</v>
      </c>
      <c r="N50" s="154" t="s">
        <v>355</v>
      </c>
      <c r="O50" s="99" t="s">
        <v>233</v>
      </c>
      <c r="P50" s="99" t="s">
        <v>246</v>
      </c>
      <c r="Q50" s="99" t="s">
        <v>245</v>
      </c>
      <c r="R50" s="99" t="s">
        <v>247</v>
      </c>
      <c r="S50" s="99" t="s">
        <v>246</v>
      </c>
      <c r="T50" s="99" t="s">
        <v>245</v>
      </c>
      <c r="U50" s="99" t="s">
        <v>244</v>
      </c>
      <c r="V50" s="100" t="s">
        <v>243</v>
      </c>
      <c r="W50" s="102" t="s">
        <v>242</v>
      </c>
      <c r="AG50" s="6"/>
      <c r="AH50" s="71"/>
      <c r="BE50" s="6"/>
      <c r="BF50" s="71"/>
      <c r="BT50" s="6"/>
      <c r="BU50" s="71"/>
      <c r="CI50" s="6"/>
      <c r="CJ50" s="71"/>
      <c r="CX50" s="6"/>
      <c r="CY50" s="71"/>
      <c r="DM50" s="6"/>
      <c r="DN50" s="71"/>
      <c r="EB50" s="6"/>
      <c r="EC50" s="71"/>
      <c r="EQ50" s="6"/>
      <c r="ER50" s="71"/>
      <c r="FF50" s="6"/>
      <c r="FG50" s="71"/>
      <c r="FU50" s="6"/>
      <c r="FV50" s="71"/>
      <c r="GJ50" s="6"/>
      <c r="GK50" s="96"/>
      <c r="GY50"/>
      <c r="GZ50" s="96"/>
      <c r="HN50"/>
      <c r="HO50" s="96"/>
      <c r="IC50"/>
      <c r="ID50" s="96"/>
      <c r="IR50"/>
      <c r="IS50" s="96"/>
      <c r="JG50"/>
      <c r="JH50" s="96"/>
      <c r="JV50"/>
      <c r="JW50" s="6"/>
    </row>
    <row r="51" spans="2:283" x14ac:dyDescent="0.3">
      <c r="B51" s="66">
        <v>1</v>
      </c>
      <c r="C51" s="139">
        <v>237.76569272299733</v>
      </c>
      <c r="D51" s="139">
        <v>-0.35703930490815861</v>
      </c>
      <c r="E51" s="137">
        <v>-0.35685806696447542</v>
      </c>
      <c r="F51" s="109"/>
      <c r="G51" s="110"/>
      <c r="H51" s="109"/>
      <c r="I51" s="110"/>
      <c r="J51" s="104">
        <v>1.8123794368314595E-4</v>
      </c>
      <c r="K51" s="165"/>
      <c r="L51" s="131">
        <v>1.8123794368318791E-4</v>
      </c>
      <c r="M51" s="63">
        <v>6.2826081348821283E-4</v>
      </c>
      <c r="O51" s="66">
        <v>1</v>
      </c>
      <c r="P51" s="67">
        <v>242.94573126057486</v>
      </c>
      <c r="Q51" s="67">
        <v>-1.2112645382111551</v>
      </c>
      <c r="R51" s="111">
        <v>-1.2106362773976669</v>
      </c>
      <c r="S51" s="109"/>
      <c r="T51" s="110"/>
      <c r="U51" s="109"/>
      <c r="V51" s="110"/>
      <c r="W51" s="104">
        <v>6.282608134882845E-4</v>
      </c>
      <c r="AG51" s="6"/>
      <c r="AH51" s="71"/>
      <c r="BE51" s="6"/>
      <c r="BF51" s="71"/>
      <c r="BT51" s="6"/>
      <c r="BU51" s="71"/>
      <c r="CI51" s="6"/>
      <c r="CJ51" s="71"/>
      <c r="CX51" s="6"/>
      <c r="CY51" s="71"/>
      <c r="DM51" s="6"/>
      <c r="DN51" s="71"/>
      <c r="EB51" s="6"/>
      <c r="EC51" s="71"/>
      <c r="EQ51" s="6"/>
      <c r="ER51" s="71"/>
      <c r="FF51" s="6"/>
      <c r="FG51" s="71"/>
      <c r="FU51" s="6"/>
      <c r="FV51" s="71"/>
      <c r="GJ51" s="6"/>
      <c r="GK51" s="96"/>
      <c r="GY51"/>
      <c r="GZ51" s="96"/>
      <c r="HN51"/>
      <c r="HO51" s="96"/>
      <c r="IC51"/>
      <c r="ID51" s="96"/>
      <c r="IR51"/>
      <c r="IS51" s="96"/>
      <c r="JG51"/>
      <c r="JH51" s="96"/>
      <c r="JV51"/>
      <c r="JW51" s="6"/>
    </row>
    <row r="52" spans="2:283" x14ac:dyDescent="0.3">
      <c r="B52" s="68">
        <v>2</v>
      </c>
      <c r="C52" s="140">
        <v>240.67260948212075</v>
      </c>
      <c r="D52" s="140">
        <v>-0.35512560002129473</v>
      </c>
      <c r="E52" s="138">
        <v>-0.35501511952910908</v>
      </c>
      <c r="F52" s="77"/>
      <c r="G52" s="105"/>
      <c r="H52" s="77"/>
      <c r="I52" s="105"/>
      <c r="J52" s="107">
        <v>1.1048049218564424E-4</v>
      </c>
      <c r="K52" s="165"/>
      <c r="L52" s="131">
        <v>1.1048049218564948E-4</v>
      </c>
      <c r="M52" s="63">
        <v>3.8664613321315322E-4</v>
      </c>
      <c r="O52" s="68">
        <v>2</v>
      </c>
      <c r="P52" s="69">
        <v>245.85340098284337</v>
      </c>
      <c r="Q52" s="69">
        <v>-1.2047722477755247</v>
      </c>
      <c r="R52" s="112">
        <v>-1.2043856016423116</v>
      </c>
      <c r="S52" s="77"/>
      <c r="T52" s="105"/>
      <c r="U52" s="77"/>
      <c r="V52" s="105"/>
      <c r="W52" s="107">
        <v>3.8664613321315149E-4</v>
      </c>
      <c r="AG52" s="6"/>
      <c r="AH52" s="71"/>
      <c r="BE52" s="6"/>
      <c r="BF52" s="71"/>
      <c r="BT52" s="6"/>
      <c r="BU52" s="71"/>
      <c r="CI52" s="6"/>
      <c r="CJ52" s="71"/>
      <c r="CX52" s="6"/>
      <c r="CY52" s="71"/>
      <c r="DM52" s="6"/>
      <c r="DN52" s="71"/>
      <c r="EB52" s="6"/>
      <c r="EC52" s="71"/>
      <c r="EQ52" s="6"/>
      <c r="ER52" s="71"/>
      <c r="FF52" s="6"/>
      <c r="FG52" s="71"/>
      <c r="FU52" s="6"/>
      <c r="FV52" s="71"/>
      <c r="GJ52" s="6"/>
      <c r="GK52" s="96"/>
      <c r="GY52"/>
      <c r="GZ52" s="96"/>
      <c r="HN52"/>
      <c r="HO52" s="96"/>
      <c r="IC52"/>
      <c r="ID52" s="96"/>
      <c r="IR52"/>
      <c r="IS52" s="96"/>
      <c r="JG52"/>
      <c r="JH52" s="96"/>
      <c r="JV52"/>
      <c r="JW52" s="6"/>
    </row>
    <row r="53" spans="2:283" x14ac:dyDescent="0.3">
      <c r="B53" s="68">
        <v>3</v>
      </c>
      <c r="C53" s="140">
        <v>243.5951876799956</v>
      </c>
      <c r="D53" s="140">
        <v>-0.35321161772868453</v>
      </c>
      <c r="E53" s="138">
        <v>-0.35316224294517296</v>
      </c>
      <c r="F53" s="77"/>
      <c r="G53" s="105"/>
      <c r="H53" s="77"/>
      <c r="I53" s="105"/>
      <c r="J53" s="107">
        <v>4.9374783511615273E-5</v>
      </c>
      <c r="K53" s="165"/>
      <c r="L53" s="131">
        <v>4.9374783511579867E-5</v>
      </c>
      <c r="M53" s="63">
        <v>1.7774935545333825E-4</v>
      </c>
      <c r="O53" s="68">
        <v>3</v>
      </c>
      <c r="P53" s="69">
        <v>248.77672809689705</v>
      </c>
      <c r="Q53" s="69">
        <v>-1.1982790162341415</v>
      </c>
      <c r="R53" s="112">
        <v>-1.1981012668786881</v>
      </c>
      <c r="S53" s="77"/>
      <c r="T53" s="105"/>
      <c r="U53" s="77"/>
      <c r="V53" s="105"/>
      <c r="W53" s="107">
        <v>1.7774935545317215E-4</v>
      </c>
      <c r="AG53" s="6"/>
      <c r="AH53" s="71"/>
      <c r="BE53" s="6"/>
      <c r="BF53" s="71"/>
      <c r="BT53" s="6"/>
      <c r="BU53" s="71"/>
      <c r="CI53" s="6"/>
      <c r="CJ53" s="71"/>
      <c r="CX53" s="6"/>
      <c r="CY53" s="71"/>
      <c r="DM53" s="6"/>
      <c r="DN53" s="71"/>
      <c r="EB53" s="6"/>
      <c r="EC53" s="71"/>
      <c r="EQ53" s="6"/>
      <c r="ER53" s="71"/>
      <c r="FF53" s="6"/>
      <c r="FG53" s="71"/>
      <c r="FU53" s="6"/>
      <c r="FV53" s="71"/>
      <c r="GJ53" s="6"/>
      <c r="GK53" s="96"/>
      <c r="GY53"/>
      <c r="GZ53" s="96"/>
      <c r="HN53"/>
      <c r="HO53" s="96"/>
      <c r="IC53"/>
      <c r="ID53" s="96"/>
      <c r="IR53"/>
      <c r="IS53" s="96"/>
      <c r="JG53"/>
      <c r="JH53" s="96"/>
      <c r="JV53"/>
      <c r="JW53" s="6"/>
    </row>
    <row r="54" spans="2:283" x14ac:dyDescent="0.3">
      <c r="B54" s="68">
        <v>4</v>
      </c>
      <c r="C54" s="140">
        <v>246.53359934983536</v>
      </c>
      <c r="D54" s="140">
        <v>-0.35129735952543173</v>
      </c>
      <c r="E54" s="138">
        <v>-0.3512993281458463</v>
      </c>
      <c r="F54" s="77"/>
      <c r="G54" s="105"/>
      <c r="H54" s="77"/>
      <c r="I54" s="105"/>
      <c r="J54" s="107">
        <v>-1.9686204145832735E-6</v>
      </c>
      <c r="K54" s="165"/>
      <c r="L54" s="131">
        <v>-1.9686204145719088E-6</v>
      </c>
      <c r="M54" s="63">
        <v>1.9453743662634082E-6</v>
      </c>
      <c r="O54" s="68">
        <v>4</v>
      </c>
      <c r="P54" s="69">
        <v>251.71588463536429</v>
      </c>
      <c r="Q54" s="69">
        <v>-1.1917848486591809</v>
      </c>
      <c r="R54" s="112">
        <v>-1.1917829032848146</v>
      </c>
      <c r="S54" s="77"/>
      <c r="T54" s="105"/>
      <c r="U54" s="77"/>
      <c r="V54" s="105"/>
      <c r="W54" s="107">
        <v>1.945374366408524E-6</v>
      </c>
      <c r="AG54" s="6"/>
      <c r="AH54" s="71"/>
      <c r="BE54" s="6"/>
      <c r="BF54" s="71"/>
      <c r="BT54" s="6"/>
      <c r="BU54" s="71"/>
      <c r="CI54" s="6"/>
      <c r="CJ54" s="71"/>
      <c r="CX54" s="6"/>
      <c r="CY54" s="71"/>
      <c r="DM54" s="6"/>
      <c r="DN54" s="71"/>
      <c r="EB54" s="6"/>
      <c r="EC54" s="71"/>
      <c r="EQ54" s="6"/>
      <c r="ER54" s="71"/>
      <c r="FF54" s="6"/>
      <c r="FG54" s="71"/>
      <c r="FU54" s="6"/>
      <c r="FV54" s="71"/>
      <c r="GJ54" s="6"/>
      <c r="GK54" s="96"/>
      <c r="GY54"/>
      <c r="GZ54" s="96"/>
      <c r="HN54"/>
      <c r="HO54" s="96"/>
      <c r="IC54"/>
      <c r="ID54" s="96"/>
      <c r="IR54"/>
      <c r="IS54" s="96"/>
      <c r="JG54"/>
      <c r="JH54" s="96"/>
      <c r="JV54"/>
      <c r="JW54" s="6"/>
    </row>
    <row r="55" spans="2:283" x14ac:dyDescent="0.3">
      <c r="B55" s="68">
        <v>5</v>
      </c>
      <c r="C55" s="140">
        <v>249.488019361678</v>
      </c>
      <c r="D55" s="140">
        <v>-0.34938282690685568</v>
      </c>
      <c r="E55" s="138">
        <v>-0.3494262642657982</v>
      </c>
      <c r="F55" s="77"/>
      <c r="G55" s="105"/>
      <c r="H55" s="77"/>
      <c r="I55" s="105"/>
      <c r="J55" s="107">
        <v>-4.3437358942508763E-5</v>
      </c>
      <c r="K55" s="165"/>
      <c r="L55" s="131">
        <v>-4.3437358942521875E-5</v>
      </c>
      <c r="M55" s="63">
        <v>-1.4038481677181025E-4</v>
      </c>
      <c r="O55" s="68">
        <v>5</v>
      </c>
      <c r="P55" s="69">
        <v>254.67104546770125</v>
      </c>
      <c r="Q55" s="69">
        <v>-1.1852897501235511</v>
      </c>
      <c r="R55" s="112">
        <v>-1.1854301349403229</v>
      </c>
      <c r="S55" s="77"/>
      <c r="T55" s="105"/>
      <c r="U55" s="77"/>
      <c r="V55" s="105"/>
      <c r="W55" s="107">
        <v>-1.4038481677189067E-4</v>
      </c>
      <c r="AG55" s="6"/>
      <c r="AH55" s="71"/>
      <c r="BE55" s="6"/>
      <c r="BF55" s="71"/>
      <c r="BT55" s="6"/>
      <c r="BU55" s="71"/>
      <c r="CI55" s="6"/>
      <c r="CJ55" s="71"/>
      <c r="CX55" s="6"/>
      <c r="CY55" s="71"/>
      <c r="DM55" s="6"/>
      <c r="DN55" s="71"/>
      <c r="EB55" s="6"/>
      <c r="EC55" s="71"/>
      <c r="EQ55" s="6"/>
      <c r="ER55" s="71"/>
      <c r="FF55" s="6"/>
      <c r="FG55" s="71"/>
      <c r="FU55" s="6"/>
      <c r="FV55" s="71"/>
      <c r="GJ55" s="6"/>
      <c r="GK55" s="96"/>
      <c r="GY55"/>
      <c r="GZ55" s="96"/>
      <c r="HN55"/>
      <c r="HO55" s="96"/>
      <c r="IC55"/>
      <c r="ID55" s="96"/>
      <c r="IR55"/>
      <c r="IS55" s="96"/>
      <c r="JG55"/>
      <c r="JH55" s="96"/>
      <c r="JV55"/>
      <c r="JW55" s="6"/>
    </row>
    <row r="56" spans="2:283" x14ac:dyDescent="0.3">
      <c r="B56" s="68">
        <v>6</v>
      </c>
      <c r="C56" s="140">
        <v>252.45862548510766</v>
      </c>
      <c r="D56" s="140">
        <v>-0.34746802136849048</v>
      </c>
      <c r="E56" s="138">
        <v>-0.34754293860142338</v>
      </c>
      <c r="F56" s="77"/>
      <c r="G56" s="105"/>
      <c r="H56" s="77"/>
      <c r="I56" s="105"/>
      <c r="J56" s="107">
        <v>-7.4917232932908545E-5</v>
      </c>
      <c r="K56" s="165"/>
      <c r="L56" s="131">
        <v>-7.4917232932902866E-5</v>
      </c>
      <c r="M56" s="63">
        <v>-2.4885399074037196E-4</v>
      </c>
      <c r="O56" s="68">
        <v>6</v>
      </c>
      <c r="P56" s="69">
        <v>257.64238836291332</v>
      </c>
      <c r="Q56" s="69">
        <v>-1.1787937257008874</v>
      </c>
      <c r="R56" s="112">
        <v>-1.1790425796916277</v>
      </c>
      <c r="S56" s="77"/>
      <c r="T56" s="105"/>
      <c r="U56" s="77"/>
      <c r="V56" s="105"/>
      <c r="W56" s="107">
        <v>-2.4885399074030902E-4</v>
      </c>
      <c r="AG56" s="6"/>
      <c r="AH56" s="71"/>
      <c r="BE56" s="6"/>
      <c r="BF56" s="71"/>
      <c r="BT56" s="6"/>
      <c r="BU56" s="71"/>
      <c r="CI56" s="6"/>
      <c r="CJ56" s="71"/>
      <c r="CX56" s="6"/>
      <c r="CY56" s="71"/>
      <c r="DM56" s="6"/>
      <c r="DN56" s="71"/>
      <c r="EB56" s="6"/>
      <c r="EC56" s="71"/>
      <c r="EQ56" s="6"/>
      <c r="ER56" s="71"/>
      <c r="FF56" s="6"/>
      <c r="FG56" s="71"/>
      <c r="FU56" s="6"/>
      <c r="FV56" s="71"/>
      <c r="GJ56" s="6"/>
      <c r="GK56" s="96"/>
      <c r="GY56"/>
      <c r="GZ56" s="96"/>
      <c r="HN56"/>
      <c r="HO56" s="96"/>
      <c r="IC56"/>
      <c r="ID56" s="96"/>
      <c r="IR56"/>
      <c r="IS56" s="96"/>
      <c r="JG56"/>
      <c r="JH56" s="96"/>
      <c r="JV56"/>
      <c r="JW56" s="6"/>
    </row>
    <row r="57" spans="2:283" x14ac:dyDescent="0.3">
      <c r="B57" s="68">
        <v>7</v>
      </c>
      <c r="C57" s="140">
        <v>255.44559845371845</v>
      </c>
      <c r="D57" s="140">
        <v>-0.34555294440608314</v>
      </c>
      <c r="E57" s="138">
        <v>-0.34564923656997271</v>
      </c>
      <c r="F57" s="77"/>
      <c r="G57" s="105"/>
      <c r="H57" s="77"/>
      <c r="I57" s="105"/>
      <c r="J57" s="107">
        <v>-9.6292163889579959E-5</v>
      </c>
      <c r="K57" s="165"/>
      <c r="L57" s="131">
        <v>-9.6292163889566407E-5</v>
      </c>
      <c r="M57" s="63">
        <v>-3.2306854779617922E-4</v>
      </c>
      <c r="O57" s="68">
        <v>7</v>
      </c>
      <c r="P57" s="69">
        <v>260.6300940540192</v>
      </c>
      <c r="Q57" s="69">
        <v>-1.1722967804655475</v>
      </c>
      <c r="R57" s="112">
        <v>-1.1726198490133437</v>
      </c>
      <c r="S57" s="77"/>
      <c r="T57" s="105"/>
      <c r="U57" s="77"/>
      <c r="V57" s="105"/>
      <c r="W57" s="107">
        <v>-3.2306854779602185E-4</v>
      </c>
      <c r="AG57" s="6"/>
      <c r="AH57" s="71"/>
      <c r="BE57" s="6"/>
      <c r="BF57" s="71"/>
      <c r="BT57" s="6"/>
      <c r="BU57" s="71"/>
      <c r="CI57" s="6"/>
      <c r="CJ57" s="71"/>
      <c r="CX57" s="6"/>
      <c r="CY57" s="71"/>
      <c r="DM57" s="6"/>
      <c r="DN57" s="71"/>
      <c r="EB57" s="6"/>
      <c r="EC57" s="71"/>
      <c r="EQ57" s="6"/>
      <c r="ER57" s="71"/>
      <c r="FF57" s="6"/>
      <c r="FG57" s="71"/>
      <c r="FU57" s="6"/>
      <c r="FV57" s="71"/>
      <c r="GJ57" s="6"/>
      <c r="GK57" s="96"/>
      <c r="GY57"/>
      <c r="GZ57" s="96"/>
      <c r="HN57"/>
      <c r="HO57" s="96"/>
      <c r="IC57"/>
      <c r="ID57" s="96"/>
      <c r="IR57"/>
      <c r="IS57" s="96"/>
      <c r="JG57"/>
      <c r="JH57" s="96"/>
      <c r="JV57"/>
      <c r="JW57" s="6"/>
    </row>
    <row r="58" spans="2:283" x14ac:dyDescent="0.3">
      <c r="B58" s="68">
        <v>8</v>
      </c>
      <c r="C58" s="140">
        <v>258.4491220313804</v>
      </c>
      <c r="D58" s="140">
        <v>-0.34363759751559236</v>
      </c>
      <c r="E58" s="138">
        <v>-0.34374504166754155</v>
      </c>
      <c r="F58" s="77"/>
      <c r="G58" s="105"/>
      <c r="H58" s="77"/>
      <c r="I58" s="105"/>
      <c r="J58" s="107">
        <v>-1.0744415194923039E-4</v>
      </c>
      <c r="K58" s="165"/>
      <c r="L58" s="131">
        <v>-1.0744415194918755E-4</v>
      </c>
      <c r="M58" s="63">
        <v>-3.6262837322564856E-4</v>
      </c>
      <c r="O58" s="68">
        <v>8</v>
      </c>
      <c r="P58" s="69">
        <v>263.63434630431647</v>
      </c>
      <c r="Q58" s="69">
        <v>-1.1657989194926088</v>
      </c>
      <c r="R58" s="112">
        <v>-1.1661615478658345</v>
      </c>
      <c r="S58" s="77"/>
      <c r="T58" s="105"/>
      <c r="U58" s="77"/>
      <c r="V58" s="105"/>
      <c r="W58" s="107">
        <v>-3.6262837322566428E-4</v>
      </c>
      <c r="AG58" s="6"/>
      <c r="AH58" s="71"/>
      <c r="BE58" s="6"/>
      <c r="BF58" s="71"/>
      <c r="BT58" s="6"/>
      <c r="BU58" s="71"/>
      <c r="CI58" s="6"/>
      <c r="CJ58" s="71"/>
      <c r="CX58" s="6"/>
      <c r="CY58" s="71"/>
      <c r="DM58" s="6"/>
      <c r="DN58" s="71"/>
      <c r="EB58" s="6"/>
      <c r="EC58" s="71"/>
      <c r="EQ58" s="6"/>
      <c r="ER58" s="71"/>
      <c r="FF58" s="6"/>
      <c r="FG58" s="71"/>
      <c r="FU58" s="6"/>
      <c r="FV58" s="71"/>
      <c r="GJ58" s="6"/>
      <c r="GK58" s="96"/>
      <c r="GY58"/>
      <c r="GZ58" s="96"/>
      <c r="HN58"/>
      <c r="HO58" s="96"/>
      <c r="IC58"/>
      <c r="ID58" s="96"/>
      <c r="IR58"/>
      <c r="IS58" s="96"/>
      <c r="JG58"/>
      <c r="JH58" s="96"/>
      <c r="JV58"/>
      <c r="JW58" s="6"/>
    </row>
    <row r="59" spans="2:283" x14ac:dyDescent="0.3">
      <c r="B59" s="68">
        <v>9</v>
      </c>
      <c r="C59" s="140">
        <v>261.46938308036727</v>
      </c>
      <c r="D59" s="140">
        <v>-0.34172198219318844</v>
      </c>
      <c r="E59" s="138">
        <v>-0.34183023542587754</v>
      </c>
      <c r="F59" s="77"/>
      <c r="G59" s="105"/>
      <c r="H59" s="77"/>
      <c r="I59" s="105"/>
      <c r="J59" s="107">
        <v>-1.0825323268908101E-4</v>
      </c>
      <c r="K59" s="165"/>
      <c r="L59" s="131">
        <v>-1.0825323268909282E-4</v>
      </c>
      <c r="M59" s="63">
        <v>-3.6712669089222771E-4</v>
      </c>
      <c r="O59" s="68">
        <v>9</v>
      </c>
      <c r="P59" s="69">
        <v>266.65533197550963</v>
      </c>
      <c r="Q59" s="69">
        <v>-1.1593001478578651</v>
      </c>
      <c r="R59" s="112">
        <v>-1.1596672745487573</v>
      </c>
      <c r="S59" s="77"/>
      <c r="T59" s="105"/>
      <c r="U59" s="77"/>
      <c r="V59" s="105"/>
      <c r="W59" s="107">
        <v>-3.6712669089205289E-4</v>
      </c>
      <c r="AG59" s="6"/>
      <c r="AH59" s="71"/>
      <c r="BE59" s="6"/>
      <c r="BF59" s="71"/>
      <c r="BT59" s="6"/>
      <c r="BU59" s="71"/>
      <c r="CI59" s="6"/>
      <c r="CJ59" s="71"/>
      <c r="CX59" s="6"/>
      <c r="CY59" s="71"/>
      <c r="DM59" s="6"/>
      <c r="DN59" s="71"/>
      <c r="EB59" s="6"/>
      <c r="EC59" s="71"/>
      <c r="EQ59" s="6"/>
      <c r="ER59" s="71"/>
      <c r="FF59" s="6"/>
      <c r="FG59" s="71"/>
      <c r="FU59" s="6"/>
      <c r="FV59" s="71"/>
      <c r="GJ59" s="6"/>
      <c r="GK59" s="96"/>
      <c r="GY59"/>
      <c r="GZ59" s="96"/>
      <c r="HN59"/>
      <c r="HO59" s="96"/>
      <c r="IC59"/>
      <c r="ID59" s="96"/>
      <c r="IR59"/>
      <c r="IS59" s="96"/>
      <c r="JG59"/>
      <c r="JH59" s="96"/>
      <c r="JV59"/>
      <c r="JW59" s="6"/>
    </row>
    <row r="60" spans="2:283" x14ac:dyDescent="0.3">
      <c r="B60" s="68">
        <v>10</v>
      </c>
      <c r="C60" s="140">
        <v>264.50657163141011</v>
      </c>
      <c r="D60" s="140">
        <v>-0.33980609993525079</v>
      </c>
      <c r="E60" s="138">
        <v>-0.33990469736796752</v>
      </c>
      <c r="F60" s="77"/>
      <c r="G60" s="105"/>
      <c r="H60" s="77"/>
      <c r="I60" s="105"/>
      <c r="J60" s="107">
        <v>-9.8597432716765663E-5</v>
      </c>
      <c r="K60" s="165"/>
      <c r="L60" s="131">
        <v>-9.8597432716729383E-5</v>
      </c>
      <c r="M60" s="63">
        <v>-3.3614991264507843E-4</v>
      </c>
      <c r="O60" s="68">
        <v>10</v>
      </c>
      <c r="P60" s="69">
        <v>269.69324109776386</v>
      </c>
      <c r="Q60" s="69">
        <v>-1.1528004706378197</v>
      </c>
      <c r="R60" s="112">
        <v>-1.1531366205504647</v>
      </c>
      <c r="S60" s="77"/>
      <c r="T60" s="105"/>
      <c r="U60" s="77"/>
      <c r="V60" s="105"/>
      <c r="W60" s="107">
        <v>-3.3614991264510814E-4</v>
      </c>
      <c r="AG60" s="6"/>
      <c r="AH60" s="71"/>
      <c r="BE60" s="6"/>
      <c r="BF60" s="71"/>
      <c r="BT60" s="6"/>
      <c r="BU60" s="71"/>
      <c r="CI60" s="6"/>
      <c r="CJ60" s="71"/>
      <c r="CX60" s="6"/>
      <c r="CY60" s="71"/>
      <c r="DM60" s="6"/>
      <c r="DN60" s="71"/>
      <c r="EB60" s="6"/>
      <c r="EC60" s="71"/>
      <c r="EQ60" s="6"/>
      <c r="ER60" s="71"/>
      <c r="FF60" s="6"/>
      <c r="FG60" s="71"/>
      <c r="FU60" s="6"/>
      <c r="FV60" s="71"/>
      <c r="GJ60" s="6"/>
      <c r="GK60" s="96"/>
      <c r="GY60"/>
      <c r="GZ60" s="96"/>
      <c r="HN60"/>
      <c r="HO60" s="96"/>
      <c r="IC60"/>
      <c r="ID60" s="96"/>
      <c r="IR60"/>
      <c r="IS60" s="96"/>
      <c r="JG60"/>
      <c r="JH60" s="96"/>
      <c r="JV60"/>
      <c r="JW60" s="6"/>
    </row>
    <row r="61" spans="2:283" x14ac:dyDescent="0.3">
      <c r="B61" s="68">
        <v>11</v>
      </c>
      <c r="C61" s="140">
        <v>267.56088095574131</v>
      </c>
      <c r="D61" s="140">
        <v>-0.33788995223836754</v>
      </c>
      <c r="E61" s="138">
        <v>-0.33796830496236274</v>
      </c>
      <c r="F61" s="77"/>
      <c r="G61" s="105"/>
      <c r="H61" s="77"/>
      <c r="I61" s="105"/>
      <c r="J61" s="107">
        <v>-7.8352723995187327E-5</v>
      </c>
      <c r="K61" s="165"/>
      <c r="L61" s="131">
        <v>-7.8352723995200879E-5</v>
      </c>
      <c r="M61" s="63">
        <v>-2.6927748344962588E-4</v>
      </c>
      <c r="O61" s="68">
        <v>11</v>
      </c>
      <c r="P61" s="69">
        <v>272.74826694174851</v>
      </c>
      <c r="Q61" s="69">
        <v>-1.1462998929096844</v>
      </c>
      <c r="R61" s="112">
        <v>-1.146569170393134</v>
      </c>
      <c r="S61" s="77"/>
      <c r="T61" s="105"/>
      <c r="U61" s="77"/>
      <c r="V61" s="105"/>
      <c r="W61" s="107">
        <v>-2.6927748344958918E-4</v>
      </c>
      <c r="AG61" s="6"/>
      <c r="AH61" s="71"/>
      <c r="BE61" s="6"/>
      <c r="BF61" s="71"/>
      <c r="BT61" s="6"/>
      <c r="BU61" s="71"/>
      <c r="CI61" s="6"/>
      <c r="CJ61" s="71"/>
      <c r="CX61" s="6"/>
      <c r="CY61" s="71"/>
      <c r="DM61" s="6"/>
      <c r="DN61" s="71"/>
      <c r="EB61" s="6"/>
      <c r="EC61" s="71"/>
      <c r="EQ61" s="6"/>
      <c r="ER61" s="71"/>
      <c r="FF61" s="6"/>
      <c r="FG61" s="71"/>
      <c r="FU61" s="6"/>
      <c r="FV61" s="71"/>
      <c r="GJ61" s="6"/>
      <c r="GK61" s="96"/>
      <c r="GY61"/>
      <c r="GZ61" s="96"/>
      <c r="HN61"/>
      <c r="HO61" s="96"/>
      <c r="IC61"/>
      <c r="ID61" s="96"/>
      <c r="IR61"/>
      <c r="IS61" s="96"/>
      <c r="JG61"/>
      <c r="JH61" s="96"/>
      <c r="JV61"/>
      <c r="JW61" s="6"/>
    </row>
    <row r="62" spans="2:283" x14ac:dyDescent="0.3">
      <c r="B62" s="68">
        <v>12</v>
      </c>
      <c r="C62" s="140">
        <v>270.63250763919882</v>
      </c>
      <c r="D62" s="140">
        <v>-0.33597354059933432</v>
      </c>
      <c r="E62" s="138">
        <v>-0.33602093357619756</v>
      </c>
      <c r="F62" s="77"/>
      <c r="G62" s="105"/>
      <c r="H62" s="77"/>
      <c r="I62" s="105"/>
      <c r="J62" s="107">
        <v>-4.7392976863256074E-5</v>
      </c>
      <c r="K62" s="165"/>
      <c r="L62" s="131">
        <v>-4.7392976863236402E-5</v>
      </c>
      <c r="M62" s="63">
        <v>-1.6608172208631977E-4</v>
      </c>
      <c r="O62" s="68">
        <v>12</v>
      </c>
      <c r="P62" s="69">
        <v>275.82060609274197</v>
      </c>
      <c r="Q62" s="69">
        <v>-1.1397984197513744</v>
      </c>
      <c r="R62" s="112">
        <v>-1.1399645014734607</v>
      </c>
      <c r="S62" s="77"/>
      <c r="T62" s="105"/>
      <c r="U62" s="77"/>
      <c r="V62" s="105"/>
      <c r="W62" s="107">
        <v>-1.6608172208627255E-4</v>
      </c>
      <c r="AG62" s="6"/>
      <c r="AH62" s="71"/>
      <c r="BE62" s="6"/>
      <c r="BF62" s="71"/>
      <c r="BT62" s="6"/>
      <c r="BU62" s="71"/>
      <c r="CI62" s="6"/>
      <c r="CJ62" s="71"/>
      <c r="CX62" s="6"/>
      <c r="CY62" s="71"/>
      <c r="DM62" s="6"/>
      <c r="DN62" s="71"/>
      <c r="EB62" s="6"/>
      <c r="EC62" s="71"/>
      <c r="EQ62" s="6"/>
      <c r="ER62" s="71"/>
      <c r="FF62" s="6"/>
      <c r="FG62" s="71"/>
      <c r="FU62" s="6"/>
      <c r="FV62" s="71"/>
      <c r="GJ62" s="6"/>
      <c r="GK62" s="96"/>
      <c r="GY62"/>
      <c r="GZ62" s="96"/>
      <c r="HN62"/>
      <c r="HO62" s="96"/>
      <c r="IC62"/>
      <c r="ID62" s="96"/>
      <c r="IR62"/>
      <c r="IS62" s="96"/>
      <c r="JG62"/>
      <c r="JH62" s="96"/>
      <c r="JV62"/>
      <c r="JW62" s="6"/>
    </row>
    <row r="63" spans="2:283" x14ac:dyDescent="0.3">
      <c r="B63" s="68">
        <v>13</v>
      </c>
      <c r="C63" s="140">
        <v>273.72165165846019</v>
      </c>
      <c r="D63" s="140">
        <v>-0.33405686651515237</v>
      </c>
      <c r="E63" s="138">
        <v>-0.33406245642685811</v>
      </c>
      <c r="F63" s="77"/>
      <c r="G63" s="105"/>
      <c r="H63" s="77"/>
      <c r="I63" s="105"/>
      <c r="J63" s="107">
        <v>-5.5899117057389702E-6</v>
      </c>
      <c r="K63" s="165"/>
      <c r="L63" s="131">
        <v>-5.5899117057389702E-6</v>
      </c>
      <c r="M63" s="63">
        <v>-2.612765727327826E-5</v>
      </c>
      <c r="O63" s="68">
        <v>13</v>
      </c>
      <c r="P63" s="69">
        <v>278.91045852686506</v>
      </c>
      <c r="Q63" s="69">
        <v>-1.1332960562415042</v>
      </c>
      <c r="R63" s="112">
        <v>-1.1333221838987775</v>
      </c>
      <c r="S63" s="77"/>
      <c r="T63" s="105"/>
      <c r="U63" s="77"/>
      <c r="V63" s="105"/>
      <c r="W63" s="107">
        <v>-2.6127657273243291E-5</v>
      </c>
      <c r="AG63" s="6"/>
      <c r="AH63" s="71"/>
      <c r="BE63" s="6"/>
      <c r="BF63" s="71"/>
      <c r="BT63" s="6"/>
      <c r="BU63" s="71"/>
      <c r="CI63" s="6"/>
      <c r="CJ63" s="71"/>
      <c r="CX63" s="6"/>
      <c r="CY63" s="71"/>
      <c r="DM63" s="6"/>
      <c r="DN63" s="71"/>
      <c r="EB63" s="6"/>
      <c r="EC63" s="71"/>
      <c r="EQ63" s="6"/>
      <c r="ER63" s="71"/>
      <c r="FF63" s="6"/>
      <c r="FG63" s="71"/>
      <c r="FU63" s="6"/>
      <c r="FV63" s="71"/>
      <c r="GJ63" s="6"/>
      <c r="GK63" s="96"/>
      <c r="GY63"/>
      <c r="GZ63" s="96"/>
      <c r="HN63"/>
      <c r="HO63" s="96"/>
      <c r="IC63"/>
      <c r="ID63" s="96"/>
      <c r="IR63"/>
      <c r="IS63" s="96"/>
      <c r="JG63"/>
      <c r="JH63" s="96"/>
      <c r="JV63"/>
      <c r="JW63" s="6"/>
    </row>
    <row r="64" spans="2:283" x14ac:dyDescent="0.3">
      <c r="B64" s="68">
        <v>14</v>
      </c>
      <c r="C64" s="140">
        <v>276.82851645948085</v>
      </c>
      <c r="D64" s="140">
        <v>-0.33213993148302862</v>
      </c>
      <c r="E64" s="138">
        <v>-0.33209274453225346</v>
      </c>
      <c r="F64" s="77"/>
      <c r="G64" s="105"/>
      <c r="H64" s="77"/>
      <c r="I64" s="105"/>
      <c r="J64" s="107">
        <v>4.7186950775158973E-5</v>
      </c>
      <c r="K64" s="165"/>
      <c r="L64" s="131">
        <v>4.7186950775157666E-5</v>
      </c>
      <c r="M64" s="63">
        <v>1.5102714094883396E-4</v>
      </c>
      <c r="O64" s="68">
        <v>14</v>
      </c>
      <c r="P64" s="69">
        <v>282.01802768952001</v>
      </c>
      <c r="Q64" s="69">
        <v>-1.1267928074593836</v>
      </c>
      <c r="R64" s="112">
        <v>-1.1266417803184348</v>
      </c>
      <c r="S64" s="77"/>
      <c r="T64" s="105"/>
      <c r="U64" s="77"/>
      <c r="V64" s="105"/>
      <c r="W64" s="107">
        <v>1.5102714094865913E-4</v>
      </c>
      <c r="AG64" s="6"/>
      <c r="AH64" s="71"/>
      <c r="BE64" s="6"/>
      <c r="BF64" s="71"/>
      <c r="BT64" s="6"/>
      <c r="BU64" s="71"/>
      <c r="CI64" s="6"/>
      <c r="CJ64" s="71"/>
      <c r="CX64" s="6"/>
      <c r="CY64" s="71"/>
      <c r="DM64" s="6"/>
      <c r="DN64" s="71"/>
      <c r="EB64" s="6"/>
      <c r="EC64" s="71"/>
      <c r="EQ64" s="6"/>
      <c r="ER64" s="71"/>
      <c r="FF64" s="6"/>
      <c r="FG64" s="71"/>
      <c r="FU64" s="6"/>
      <c r="FV64" s="71"/>
      <c r="GJ64" s="6"/>
      <c r="GK64" s="96"/>
      <c r="GY64"/>
      <c r="GZ64" s="96"/>
      <c r="HN64"/>
      <c r="HO64" s="96"/>
      <c r="IC64"/>
      <c r="ID64" s="96"/>
      <c r="IR64"/>
      <c r="IS64" s="96"/>
      <c r="JG64"/>
      <c r="JH64" s="96"/>
      <c r="JV64"/>
      <c r="JW64" s="6"/>
    </row>
    <row r="65" spans="2:283" x14ac:dyDescent="0.3">
      <c r="B65" s="68">
        <v>15</v>
      </c>
      <c r="C65" s="140">
        <v>279.9533090382144</v>
      </c>
      <c r="D65" s="140">
        <v>-0.33022273700037363</v>
      </c>
      <c r="E65" s="138">
        <v>-0.33011166665963992</v>
      </c>
      <c r="F65" s="77"/>
      <c r="G65" s="105"/>
      <c r="H65" s="77"/>
      <c r="I65" s="105"/>
      <c r="J65" s="107">
        <v>1.1107034073373308E-4</v>
      </c>
      <c r="K65" s="165"/>
      <c r="L65" s="131">
        <v>1.1107034073370992E-4</v>
      </c>
      <c r="M65" s="63">
        <v>3.6583273474000144E-4</v>
      </c>
      <c r="O65" s="68">
        <v>15</v>
      </c>
      <c r="P65" s="69">
        <v>285.14352057611012</v>
      </c>
      <c r="Q65" s="69">
        <v>-1.1202886784850143</v>
      </c>
      <c r="R65" s="112">
        <v>-1.1199228457502743</v>
      </c>
      <c r="S65" s="77"/>
      <c r="T65" s="105"/>
      <c r="U65" s="77"/>
      <c r="V65" s="105"/>
      <c r="W65" s="107">
        <v>3.6583273474002768E-4</v>
      </c>
      <c r="AG65" s="6"/>
      <c r="AH65" s="71"/>
      <c r="BE65" s="6"/>
      <c r="BF65" s="71"/>
      <c r="BT65" s="6"/>
      <c r="BU65" s="71"/>
      <c r="CI65" s="6"/>
      <c r="CJ65" s="71"/>
      <c r="CX65" s="6"/>
      <c r="CY65" s="71"/>
      <c r="DM65" s="6"/>
      <c r="DN65" s="71"/>
      <c r="EB65" s="6"/>
      <c r="EC65" s="71"/>
      <c r="EQ65" s="6"/>
      <c r="ER65" s="71"/>
      <c r="FF65" s="6"/>
      <c r="FG65" s="71"/>
      <c r="FU65" s="6"/>
      <c r="FV65" s="71"/>
      <c r="GJ65" s="6"/>
      <c r="GK65" s="96"/>
      <c r="GY65"/>
      <c r="GZ65" s="96"/>
      <c r="HN65"/>
      <c r="HO65" s="96"/>
      <c r="IC65"/>
      <c r="ID65" s="96"/>
      <c r="IR65"/>
      <c r="IS65" s="96"/>
      <c r="JG65"/>
      <c r="JH65" s="96"/>
      <c r="JV65"/>
      <c r="JW65" s="6"/>
    </row>
    <row r="66" spans="2:283" x14ac:dyDescent="0.3">
      <c r="B66" s="68">
        <v>16</v>
      </c>
      <c r="C66" s="140">
        <v>283.09624002369327</v>
      </c>
      <c r="D66" s="140">
        <v>-0.32830528456480035</v>
      </c>
      <c r="E66" s="138">
        <v>-0.32811908927294914</v>
      </c>
      <c r="F66" s="77"/>
      <c r="G66" s="105"/>
      <c r="H66" s="77"/>
      <c r="I66" s="105"/>
      <c r="J66" s="107">
        <v>1.8619529185124538E-4</v>
      </c>
      <c r="K66" s="165"/>
      <c r="L66" s="131">
        <v>1.8619529185120998E-4</v>
      </c>
      <c r="M66" s="63">
        <v>6.1874699705732894E-4</v>
      </c>
      <c r="O66" s="68">
        <v>16</v>
      </c>
      <c r="P66" s="69">
        <v>288.28714781512082</v>
      </c>
      <c r="Q66" s="69">
        <v>-1.1137836743990854</v>
      </c>
      <c r="R66" s="112">
        <v>-1.1131649274020281</v>
      </c>
      <c r="S66" s="77"/>
      <c r="T66" s="105"/>
      <c r="U66" s="77"/>
      <c r="V66" s="105"/>
      <c r="W66" s="107">
        <v>6.1874699705721E-4</v>
      </c>
      <c r="AG66" s="6"/>
      <c r="AH66" s="71"/>
      <c r="BE66" s="6"/>
      <c r="BF66" s="71"/>
      <c r="BT66" s="6"/>
      <c r="BU66" s="71"/>
      <c r="CI66" s="6"/>
      <c r="CJ66" s="71"/>
      <c r="CX66" s="6"/>
      <c r="CY66" s="71"/>
      <c r="DM66" s="6"/>
      <c r="DN66" s="71"/>
      <c r="EB66" s="6"/>
      <c r="EC66" s="71"/>
      <c r="EQ66" s="6"/>
      <c r="ER66" s="71"/>
      <c r="FF66" s="6"/>
      <c r="FG66" s="71"/>
      <c r="FU66" s="6"/>
      <c r="FV66" s="71"/>
      <c r="GJ66" s="6"/>
      <c r="GK66" s="96"/>
      <c r="GY66"/>
      <c r="GZ66" s="96"/>
      <c r="HN66"/>
      <c r="HO66" s="96"/>
      <c r="IC66"/>
      <c r="ID66" s="96"/>
      <c r="IR66"/>
      <c r="IS66" s="96"/>
      <c r="JG66"/>
      <c r="JH66" s="96"/>
      <c r="JV66"/>
      <c r="JW66" s="6"/>
    </row>
    <row r="67" spans="2:283" x14ac:dyDescent="0.3">
      <c r="B67" s="68">
        <v>17</v>
      </c>
      <c r="C67" s="140">
        <v>286.25752376355484</v>
      </c>
      <c r="D67" s="140">
        <v>-0.32638757567412335</v>
      </c>
      <c r="E67" s="138">
        <v>-0.32611487647856552</v>
      </c>
      <c r="F67" s="77"/>
      <c r="G67" s="105"/>
      <c r="H67" s="77"/>
      <c r="I67" s="105"/>
      <c r="J67" s="107">
        <v>2.7269919555786217E-4</v>
      </c>
      <c r="K67" s="165"/>
      <c r="L67" s="131">
        <v>2.7269919555783506E-4</v>
      </c>
      <c r="M67" s="63">
        <v>9.1023579550641998E-4</v>
      </c>
      <c r="O67" s="68">
        <v>17</v>
      </c>
      <c r="P67" s="69">
        <v>291.44912375364561</v>
      </c>
      <c r="Q67" s="69">
        <v>-1.1072778002829691</v>
      </c>
      <c r="R67" s="112">
        <v>-1.1063675644874627</v>
      </c>
      <c r="S67" s="77"/>
      <c r="T67" s="105"/>
      <c r="U67" s="77"/>
      <c r="V67" s="105"/>
      <c r="W67" s="107">
        <v>9.1023579550629063E-4</v>
      </c>
      <c r="AG67" s="6"/>
      <c r="AH67" s="71"/>
      <c r="BE67" s="6"/>
      <c r="BF67" s="71"/>
      <c r="BT67" s="6"/>
      <c r="BU67" s="71"/>
      <c r="CI67" s="6"/>
      <c r="CJ67" s="71"/>
      <c r="CX67" s="6"/>
      <c r="CY67" s="71"/>
      <c r="DM67" s="6"/>
      <c r="DN67" s="71"/>
      <c r="EB67" s="6"/>
      <c r="EC67" s="71"/>
      <c r="EQ67" s="6"/>
      <c r="ER67" s="71"/>
      <c r="FF67" s="6"/>
      <c r="FG67" s="71"/>
      <c r="FU67" s="6"/>
      <c r="FV67" s="71"/>
      <c r="GJ67" s="6"/>
      <c r="GK67" s="96"/>
      <c r="GY67"/>
      <c r="GZ67" s="96"/>
      <c r="HN67"/>
      <c r="HO67" s="96"/>
      <c r="IC67"/>
      <c r="ID67" s="96"/>
      <c r="IR67"/>
      <c r="IS67" s="96"/>
      <c r="JG67"/>
      <c r="JH67" s="96"/>
      <c r="JV67"/>
      <c r="JW67" s="6"/>
    </row>
    <row r="68" spans="2:283" ht="15" thickBot="1" x14ac:dyDescent="0.35">
      <c r="AG68" s="6"/>
      <c r="AH68" s="71"/>
      <c r="BE68" s="6"/>
      <c r="BF68" s="71"/>
      <c r="BT68" s="6"/>
      <c r="BU68" s="71"/>
      <c r="CI68" s="6"/>
      <c r="CJ68" s="71"/>
      <c r="CX68" s="6"/>
      <c r="CY68" s="71"/>
      <c r="DM68" s="6"/>
      <c r="DN68" s="71"/>
      <c r="EB68" s="6"/>
      <c r="EC68" s="71"/>
      <c r="EQ68" s="6"/>
      <c r="ER68" s="71"/>
      <c r="FF68" s="6"/>
      <c r="FG68" s="71"/>
      <c r="FU68" s="6"/>
      <c r="FV68" s="71"/>
      <c r="GJ68" s="6"/>
      <c r="GK68" s="96"/>
      <c r="GY68"/>
      <c r="GZ68" s="96"/>
      <c r="HN68"/>
      <c r="HO68" s="96"/>
      <c r="IC68"/>
      <c r="ID68" s="96"/>
      <c r="IR68"/>
      <c r="IS68" s="96"/>
      <c r="JG68"/>
      <c r="JH68" s="96"/>
      <c r="JV68"/>
      <c r="JW68" s="6"/>
    </row>
    <row r="69" spans="2:283" x14ac:dyDescent="0.3">
      <c r="F69" s="133" t="s">
        <v>246</v>
      </c>
      <c r="G69" s="56"/>
      <c r="H69" s="56"/>
      <c r="I69" s="56"/>
      <c r="L69" s="133" t="s">
        <v>346</v>
      </c>
      <c r="M69" s="133" t="s">
        <v>38</v>
      </c>
      <c r="S69" s="133" t="s">
        <v>246</v>
      </c>
      <c r="AG69" s="6"/>
      <c r="AH69" s="71"/>
      <c r="BE69" s="6"/>
      <c r="BF69" s="71"/>
      <c r="BT69" s="6"/>
      <c r="BU69" s="71"/>
      <c r="CI69" s="6"/>
      <c r="CJ69" s="71"/>
      <c r="CX69" s="6"/>
      <c r="CY69" s="71"/>
      <c r="DM69" s="6"/>
      <c r="DN69" s="71"/>
      <c r="EB69" s="6"/>
      <c r="EC69" s="71"/>
      <c r="EQ69" s="6"/>
      <c r="ER69" s="71"/>
      <c r="FF69" s="6"/>
      <c r="FG69" s="71"/>
      <c r="FU69" s="6"/>
      <c r="FV69" s="71"/>
      <c r="GJ69" s="6"/>
      <c r="GK69" s="96"/>
      <c r="GY69"/>
      <c r="GZ69" s="96"/>
      <c r="HN69"/>
      <c r="HO69" s="96"/>
      <c r="IC69"/>
      <c r="ID69" s="96"/>
      <c r="IR69"/>
      <c r="IS69" s="96"/>
      <c r="JG69"/>
      <c r="JH69" s="96"/>
      <c r="JV69"/>
      <c r="JW69" s="6"/>
    </row>
    <row r="70" spans="2:283" ht="15" thickBot="1" x14ac:dyDescent="0.35">
      <c r="F70" s="134" t="s">
        <v>260</v>
      </c>
      <c r="H70" s="129"/>
      <c r="I70" s="130"/>
      <c r="L70" s="134" t="s">
        <v>261</v>
      </c>
      <c r="M70" s="134" t="s">
        <v>261</v>
      </c>
      <c r="S70" s="134" t="s">
        <v>260</v>
      </c>
      <c r="AG70" s="6"/>
      <c r="AH70" s="71"/>
      <c r="BE70" s="6"/>
      <c r="BF70" s="71"/>
      <c r="BT70" s="6"/>
      <c r="BU70" s="71"/>
      <c r="CI70" s="6"/>
      <c r="CJ70" s="71"/>
      <c r="CX70" s="6"/>
      <c r="CY70" s="71"/>
      <c r="DM70" s="6"/>
      <c r="DN70" s="71"/>
      <c r="EB70" s="6"/>
      <c r="EC70" s="71"/>
      <c r="EQ70" s="6"/>
      <c r="ER70" s="71"/>
      <c r="FF70" s="6"/>
      <c r="FG70" s="71"/>
      <c r="FU70" s="6"/>
      <c r="FV70" s="71"/>
      <c r="GJ70" s="6"/>
      <c r="GK70" s="96"/>
      <c r="GY70"/>
      <c r="GZ70" s="96"/>
      <c r="HN70"/>
      <c r="HO70" s="96"/>
      <c r="IC70"/>
      <c r="ID70" s="96"/>
      <c r="IR70"/>
      <c r="IS70" s="96"/>
      <c r="JG70"/>
      <c r="JH70" s="96"/>
      <c r="JV70"/>
      <c r="JW70" s="6"/>
    </row>
    <row r="71" spans="2:283" x14ac:dyDescent="0.3">
      <c r="C71" s="247" t="s">
        <v>347</v>
      </c>
      <c r="D71" s="247"/>
      <c r="E71" s="247"/>
      <c r="F71" s="66">
        <v>1</v>
      </c>
      <c r="L71" s="131">
        <v>9.3642043919798574</v>
      </c>
      <c r="M71" s="131">
        <v>5.0639497035924984E-2</v>
      </c>
      <c r="P71" s="247" t="s">
        <v>347</v>
      </c>
      <c r="Q71" s="247"/>
      <c r="R71" s="247"/>
      <c r="S71" s="66">
        <v>1</v>
      </c>
      <c r="AG71" s="6"/>
      <c r="AH71" s="71"/>
      <c r="BE71" s="6"/>
      <c r="BF71" s="71"/>
      <c r="BT71" s="6"/>
      <c r="BU71" s="71"/>
      <c r="CI71" s="6"/>
      <c r="CJ71" s="71"/>
      <c r="CX71" s="6"/>
      <c r="CY71" s="71"/>
      <c r="DM71" s="6"/>
      <c r="DN71" s="71"/>
      <c r="EB71" s="6"/>
      <c r="EC71" s="71"/>
      <c r="EQ71" s="6"/>
      <c r="ER71" s="71"/>
      <c r="FF71" s="6"/>
      <c r="FG71" s="71"/>
      <c r="FU71" s="6"/>
      <c r="FV71" s="71"/>
      <c r="GJ71" s="6"/>
      <c r="GK71" s="96"/>
      <c r="GY71"/>
      <c r="GZ71" s="96"/>
      <c r="HN71"/>
      <c r="HO71" s="96"/>
      <c r="IC71"/>
      <c r="ID71" s="96"/>
      <c r="IR71"/>
      <c r="IS71" s="96"/>
      <c r="JG71"/>
      <c r="JH71" s="96"/>
      <c r="JV71"/>
      <c r="JW71" s="6"/>
    </row>
    <row r="72" spans="2:283" x14ac:dyDescent="0.3">
      <c r="C72" s="247" t="s">
        <v>348</v>
      </c>
      <c r="D72" s="247"/>
      <c r="E72" s="247"/>
      <c r="F72" s="68">
        <v>3.4</v>
      </c>
      <c r="P72" s="247" t="s">
        <v>348</v>
      </c>
      <c r="Q72" s="247"/>
      <c r="R72" s="247"/>
      <c r="S72" s="68">
        <v>3.4</v>
      </c>
      <c r="AG72" s="6"/>
      <c r="AH72" s="71"/>
      <c r="BE72" s="6"/>
      <c r="BF72" s="71"/>
      <c r="BT72" s="6"/>
      <c r="BU72" s="71"/>
      <c r="CI72" s="6"/>
      <c r="CJ72" s="71"/>
      <c r="CX72" s="6"/>
      <c r="CY72" s="71"/>
      <c r="DM72" s="6"/>
      <c r="DN72" s="71"/>
      <c r="EB72" s="6"/>
      <c r="EC72" s="71"/>
      <c r="EQ72" s="6"/>
      <c r="ER72" s="71"/>
      <c r="FF72" s="6"/>
      <c r="FG72" s="71"/>
      <c r="FU72" s="6"/>
      <c r="FV72" s="71"/>
      <c r="GJ72" s="6"/>
      <c r="GK72" s="96"/>
      <c r="GY72"/>
      <c r="GZ72" s="96"/>
      <c r="HN72"/>
      <c r="HO72" s="96"/>
      <c r="IC72"/>
      <c r="ID72" s="96"/>
      <c r="IR72"/>
      <c r="IS72" s="96"/>
      <c r="JG72"/>
      <c r="JH72" s="96"/>
      <c r="JV72"/>
      <c r="JW72" s="6"/>
    </row>
    <row r="73" spans="2:283" x14ac:dyDescent="0.3">
      <c r="C73" s="247" t="s">
        <v>349</v>
      </c>
      <c r="D73" s="247"/>
      <c r="E73" s="247"/>
      <c r="F73" s="69">
        <v>4.3550918627538264</v>
      </c>
      <c r="M73" s="141"/>
      <c r="P73" s="247" t="s">
        <v>349</v>
      </c>
      <c r="Q73" s="247"/>
      <c r="R73" s="247"/>
      <c r="S73" s="69">
        <v>4.3464281605924384</v>
      </c>
      <c r="AG73" s="6"/>
      <c r="AH73" s="71"/>
      <c r="BE73" s="6"/>
      <c r="BF73" s="71"/>
      <c r="BT73" s="6"/>
      <c r="BU73" s="71"/>
      <c r="CI73" s="6"/>
      <c r="CJ73" s="71"/>
      <c r="CX73" s="6"/>
      <c r="CY73" s="71"/>
      <c r="DM73" s="6"/>
      <c r="DN73" s="71"/>
      <c r="EB73" s="6"/>
      <c r="EC73" s="71"/>
      <c r="EQ73" s="6"/>
      <c r="ER73" s="71"/>
      <c r="FF73" s="6"/>
      <c r="FG73" s="71"/>
      <c r="FU73" s="6"/>
      <c r="FV73" s="71"/>
      <c r="GJ73" s="6"/>
      <c r="GK73" s="96"/>
      <c r="GY73"/>
      <c r="GZ73" s="96"/>
      <c r="HN73"/>
      <c r="HO73" s="96"/>
      <c r="IC73"/>
      <c r="ID73" s="96"/>
      <c r="IR73"/>
      <c r="IS73" s="96"/>
      <c r="JG73"/>
      <c r="JH73" s="96"/>
      <c r="JV73"/>
      <c r="JW73" s="6"/>
    </row>
    <row r="74" spans="2:283" x14ac:dyDescent="0.3">
      <c r="C74" s="247" t="s">
        <v>350</v>
      </c>
      <c r="D74" s="247"/>
      <c r="E74" s="247"/>
      <c r="F74" s="69">
        <v>5.8013242412423578</v>
      </c>
      <c r="P74" s="247" t="s">
        <v>350</v>
      </c>
      <c r="Q74" s="247"/>
      <c r="R74" s="247"/>
      <c r="S74" s="69">
        <v>5.7795416684550052</v>
      </c>
      <c r="AG74" s="6"/>
      <c r="AH74" s="71"/>
      <c r="BE74" s="6"/>
      <c r="BF74" s="71"/>
      <c r="BT74" s="6"/>
      <c r="BU74" s="71"/>
      <c r="CI74" s="6"/>
      <c r="CJ74" s="71"/>
      <c r="CX74" s="6"/>
      <c r="CY74" s="71"/>
      <c r="DM74" s="6"/>
      <c r="DN74" s="71"/>
      <c r="EB74" s="6"/>
      <c r="EC74" s="71"/>
      <c r="EQ74" s="6"/>
      <c r="ER74" s="71"/>
      <c r="FF74" s="6"/>
      <c r="FG74" s="71"/>
      <c r="FU74" s="6"/>
      <c r="FV74" s="71"/>
      <c r="GJ74" s="6"/>
      <c r="GK74" s="96"/>
      <c r="GY74"/>
      <c r="GZ74" s="96"/>
      <c r="HN74"/>
      <c r="HO74" s="96"/>
      <c r="IC74"/>
      <c r="ID74" s="96"/>
      <c r="IR74"/>
      <c r="IS74" s="96"/>
      <c r="JG74"/>
      <c r="JH74" s="96"/>
      <c r="JV74"/>
      <c r="JW74" s="6"/>
    </row>
    <row r="75" spans="2:283" x14ac:dyDescent="0.3">
      <c r="C75" s="119"/>
      <c r="AG75" s="6"/>
      <c r="AH75" s="71"/>
      <c r="BE75" s="6"/>
      <c r="BF75" s="71"/>
      <c r="BT75" s="6"/>
      <c r="BU75" s="71"/>
      <c r="CI75" s="6"/>
      <c r="CJ75" s="71"/>
      <c r="CX75" s="6"/>
      <c r="CY75" s="71"/>
      <c r="DM75" s="6"/>
      <c r="DN75" s="71"/>
      <c r="EB75" s="6"/>
      <c r="EC75" s="71"/>
      <c r="EQ75" s="6"/>
      <c r="ER75" s="71"/>
      <c r="FF75" s="6"/>
      <c r="FG75" s="71"/>
      <c r="FU75" s="6"/>
      <c r="FV75" s="71"/>
      <c r="GJ75" s="6"/>
      <c r="GK75" s="96"/>
      <c r="GY75"/>
      <c r="GZ75" s="96"/>
      <c r="HN75"/>
      <c r="HO75" s="96"/>
      <c r="IC75"/>
      <c r="ID75" s="96"/>
      <c r="IR75"/>
      <c r="IS75" s="96"/>
      <c r="JG75"/>
      <c r="JH75" s="96"/>
      <c r="JV75"/>
      <c r="JW75" s="6"/>
    </row>
    <row r="76" spans="2:283" x14ac:dyDescent="0.3">
      <c r="AG76" s="6"/>
      <c r="AH76" s="71"/>
      <c r="BE76" s="6"/>
      <c r="BF76" s="71"/>
      <c r="BT76" s="6"/>
      <c r="BU76" s="71"/>
      <c r="CI76" s="6"/>
      <c r="CJ76" s="71"/>
      <c r="CX76" s="6"/>
      <c r="CY76" s="71"/>
      <c r="DM76" s="6"/>
      <c r="DN76" s="71"/>
      <c r="EB76" s="6"/>
      <c r="EC76" s="71"/>
      <c r="EQ76" s="6"/>
      <c r="ER76" s="71"/>
      <c r="FF76" s="6"/>
      <c r="FG76" s="71"/>
      <c r="FU76" s="6"/>
      <c r="FV76" s="71"/>
      <c r="GJ76" s="6"/>
      <c r="GK76" s="96"/>
      <c r="GY76"/>
      <c r="GZ76" s="96"/>
      <c r="HN76"/>
      <c r="HO76" s="96"/>
      <c r="IC76"/>
      <c r="ID76" s="96"/>
      <c r="IR76"/>
      <c r="IS76" s="96"/>
      <c r="JG76"/>
      <c r="JH76" s="96"/>
      <c r="JV76"/>
      <c r="JW76" s="6"/>
    </row>
    <row r="77" spans="2:283" x14ac:dyDescent="0.3">
      <c r="AG77" s="6"/>
      <c r="AH77" s="71"/>
      <c r="BE77" s="6"/>
      <c r="BF77" s="71"/>
      <c r="BT77" s="6"/>
      <c r="BU77" s="71"/>
      <c r="CI77" s="6"/>
      <c r="CJ77" s="71"/>
      <c r="CX77" s="6"/>
      <c r="CY77" s="71"/>
      <c r="DM77" s="6"/>
      <c r="DN77" s="71"/>
      <c r="EB77" s="6"/>
      <c r="EC77" s="71"/>
      <c r="EQ77" s="6"/>
      <c r="ER77" s="71"/>
      <c r="FF77" s="6"/>
      <c r="FG77" s="71"/>
      <c r="FU77" s="6"/>
      <c r="FV77" s="71"/>
      <c r="GJ77" s="6"/>
      <c r="GK77" s="96"/>
      <c r="GY77"/>
      <c r="GZ77" s="96"/>
      <c r="HN77"/>
      <c r="HO77" s="96"/>
      <c r="IC77"/>
      <c r="ID77" s="96"/>
      <c r="IR77"/>
      <c r="IS77" s="96"/>
      <c r="JG77"/>
      <c r="JH77" s="96"/>
      <c r="JV77"/>
      <c r="JW77" s="6"/>
    </row>
    <row r="78" spans="2:283" x14ac:dyDescent="0.3">
      <c r="AG78" s="6"/>
      <c r="AH78" s="71"/>
      <c r="BE78" s="6"/>
      <c r="BF78" s="71"/>
      <c r="BT78" s="6"/>
      <c r="BU78" s="71"/>
      <c r="CI78" s="6"/>
      <c r="CJ78" s="71"/>
      <c r="CX78" s="6"/>
      <c r="CY78" s="71"/>
      <c r="DM78" s="6"/>
      <c r="DN78" s="71"/>
      <c r="EB78" s="6"/>
      <c r="EC78" s="71"/>
      <c r="EQ78" s="6"/>
      <c r="ER78" s="71"/>
      <c r="FF78" s="6"/>
      <c r="FG78" s="71"/>
      <c r="FU78" s="6"/>
      <c r="FV78" s="71"/>
      <c r="GJ78" s="6"/>
      <c r="GK78" s="96"/>
      <c r="GY78"/>
      <c r="GZ78" s="96"/>
      <c r="HN78"/>
      <c r="HO78" s="96"/>
      <c r="IC78"/>
      <c r="ID78" s="96"/>
      <c r="IR78"/>
      <c r="IS78" s="96"/>
      <c r="JG78"/>
      <c r="JH78" s="96"/>
      <c r="JV78"/>
      <c r="JW78" s="6"/>
    </row>
    <row r="79" spans="2:283" x14ac:dyDescent="0.3">
      <c r="AG79" s="6"/>
      <c r="AH79" s="71"/>
      <c r="BE79" s="6"/>
      <c r="BF79" s="71"/>
      <c r="BT79" s="6"/>
      <c r="BU79" s="71"/>
      <c r="CI79" s="6"/>
      <c r="CJ79" s="71"/>
      <c r="CX79" s="6"/>
      <c r="CY79" s="71"/>
      <c r="DM79" s="6"/>
      <c r="DN79" s="71"/>
      <c r="EB79" s="6"/>
      <c r="EC79" s="71"/>
      <c r="EQ79" s="6"/>
      <c r="ER79" s="71"/>
      <c r="FF79" s="6"/>
      <c r="FG79" s="71"/>
      <c r="FU79" s="6"/>
      <c r="FV79" s="71"/>
      <c r="GJ79" s="6"/>
      <c r="GK79" s="96"/>
      <c r="GY79"/>
      <c r="GZ79" s="96"/>
      <c r="HN79"/>
      <c r="HO79" s="96"/>
      <c r="IC79"/>
      <c r="ID79" s="96"/>
      <c r="IR79"/>
      <c r="IS79" s="96"/>
      <c r="JG79"/>
      <c r="JH79" s="96"/>
      <c r="JV79"/>
      <c r="JW79" s="6"/>
    </row>
    <row r="80" spans="2:283" x14ac:dyDescent="0.3">
      <c r="AG80" s="6"/>
      <c r="AH80" s="71"/>
      <c r="BE80" s="6"/>
      <c r="BF80" s="71"/>
      <c r="BT80" s="6"/>
      <c r="BU80" s="71"/>
      <c r="CI80" s="6"/>
      <c r="CJ80" s="71"/>
      <c r="CX80" s="6"/>
      <c r="CY80" s="71"/>
      <c r="DM80" s="6"/>
      <c r="DN80" s="71"/>
      <c r="EB80" s="6"/>
      <c r="EC80" s="71"/>
      <c r="EQ80" s="6"/>
      <c r="ER80" s="71"/>
      <c r="FF80" s="6"/>
      <c r="FG80" s="71"/>
      <c r="FU80" s="6"/>
      <c r="FV80" s="71"/>
      <c r="GJ80" s="6"/>
      <c r="GK80" s="96"/>
      <c r="GY80"/>
      <c r="GZ80" s="96"/>
      <c r="HN80"/>
      <c r="HO80" s="96"/>
      <c r="IC80"/>
      <c r="ID80" s="96"/>
      <c r="IR80"/>
      <c r="IS80" s="96"/>
      <c r="JG80"/>
      <c r="JH80" s="96"/>
      <c r="JV80"/>
      <c r="JW80" s="6"/>
    </row>
    <row r="81" spans="5:283" x14ac:dyDescent="0.3">
      <c r="AG81" s="6"/>
      <c r="AH81" s="71"/>
      <c r="BE81" s="6"/>
      <c r="BF81" s="71"/>
      <c r="BT81" s="6"/>
      <c r="BU81" s="71"/>
      <c r="CI81" s="6"/>
      <c r="CJ81" s="71"/>
      <c r="CX81" s="6"/>
      <c r="CY81" s="71"/>
      <c r="DM81" s="6"/>
      <c r="DN81" s="71"/>
      <c r="EB81" s="6"/>
      <c r="EC81" s="71"/>
      <c r="EQ81" s="6"/>
      <c r="ER81" s="71"/>
      <c r="FF81" s="6"/>
      <c r="FG81" s="71"/>
      <c r="FU81" s="6"/>
      <c r="FV81" s="71"/>
      <c r="GJ81" s="6"/>
      <c r="GK81" s="96"/>
      <c r="GY81"/>
      <c r="GZ81" s="96"/>
      <c r="HN81"/>
      <c r="HO81" s="96"/>
      <c r="IC81"/>
      <c r="ID81" s="96"/>
      <c r="IR81"/>
      <c r="IS81" s="96"/>
      <c r="JG81"/>
      <c r="JH81" s="96"/>
      <c r="JV81"/>
      <c r="JW81" s="6"/>
    </row>
    <row r="82" spans="5:283" x14ac:dyDescent="0.3">
      <c r="F82" s="6" t="s">
        <v>387</v>
      </c>
    </row>
    <row r="83" spans="5:283" x14ac:dyDescent="0.3">
      <c r="E83" s="6" t="s">
        <v>233</v>
      </c>
      <c r="F83" s="6" t="s">
        <v>230</v>
      </c>
      <c r="G83" s="6" t="s">
        <v>232</v>
      </c>
      <c r="H83" s="6" t="s">
        <v>386</v>
      </c>
    </row>
    <row r="84" spans="5:283" x14ac:dyDescent="0.3">
      <c r="E84" s="6">
        <v>1</v>
      </c>
      <c r="F84" s="6">
        <v>237.76569272299733</v>
      </c>
      <c r="G84" s="6">
        <v>-0.35685806696447542</v>
      </c>
      <c r="H84" s="131">
        <v>9.3642043919798574</v>
      </c>
    </row>
    <row r="85" spans="5:283" x14ac:dyDescent="0.3">
      <c r="E85" s="6">
        <v>2</v>
      </c>
      <c r="F85" s="6">
        <v>240.67260948212075</v>
      </c>
      <c r="G85" s="6">
        <v>-0.35501511952910908</v>
      </c>
      <c r="H85" s="131">
        <v>9.3135648949439318</v>
      </c>
    </row>
    <row r="86" spans="5:283" x14ac:dyDescent="0.3">
      <c r="E86" s="6">
        <v>3</v>
      </c>
      <c r="F86" s="6">
        <v>243.5951876799956</v>
      </c>
      <c r="G86" s="6">
        <v>-0.35316224294517296</v>
      </c>
      <c r="H86" s="131">
        <v>9.2629253979080062</v>
      </c>
    </row>
    <row r="87" spans="5:283" x14ac:dyDescent="0.3">
      <c r="E87" s="6">
        <v>4</v>
      </c>
      <c r="F87" s="6">
        <v>246.53359934983536</v>
      </c>
      <c r="G87" s="6">
        <v>-0.3512993281458463</v>
      </c>
      <c r="H87" s="131">
        <v>9.2122859008720805</v>
      </c>
    </row>
    <row r="88" spans="5:283" x14ac:dyDescent="0.3">
      <c r="E88" s="6">
        <v>5</v>
      </c>
      <c r="F88" s="6">
        <v>249.488019361678</v>
      </c>
      <c r="G88" s="6">
        <v>-0.3494262642657982</v>
      </c>
      <c r="H88" s="131">
        <v>9.1616464038361549</v>
      </c>
    </row>
    <row r="89" spans="5:283" x14ac:dyDescent="0.3">
      <c r="E89" s="6">
        <v>6</v>
      </c>
      <c r="F89" s="6">
        <v>252.45862548510766</v>
      </c>
      <c r="G89" s="6">
        <v>-0.34754293860142338</v>
      </c>
      <c r="H89" s="131">
        <v>9.1110069068002293</v>
      </c>
    </row>
    <row r="90" spans="5:283" x14ac:dyDescent="0.3">
      <c r="E90" s="6">
        <v>7</v>
      </c>
      <c r="F90" s="6">
        <v>255.44559845371845</v>
      </c>
      <c r="G90" s="6">
        <v>-0.34564923656997271</v>
      </c>
      <c r="H90" s="131">
        <v>9.0603674097643037</v>
      </c>
    </row>
    <row r="91" spans="5:283" x14ac:dyDescent="0.3">
      <c r="E91" s="6">
        <v>8</v>
      </c>
      <c r="F91" s="6">
        <v>258.4491220313804</v>
      </c>
      <c r="G91" s="6">
        <v>-0.34374504166754155</v>
      </c>
      <c r="H91" s="131">
        <v>9.009727912728378</v>
      </c>
    </row>
    <row r="92" spans="5:283" x14ac:dyDescent="0.3">
      <c r="E92" s="6">
        <v>9</v>
      </c>
      <c r="F92" s="6">
        <v>261.46938308036727</v>
      </c>
      <c r="G92" s="6">
        <v>-0.34183023542587754</v>
      </c>
      <c r="H92" s="131">
        <v>8.9590884156924524</v>
      </c>
    </row>
    <row r="93" spans="5:283" x14ac:dyDescent="0.3">
      <c r="E93" s="6">
        <v>10</v>
      </c>
      <c r="F93" s="6">
        <v>264.50657163141011</v>
      </c>
      <c r="G93" s="6">
        <v>-0.33990469736796752</v>
      </c>
      <c r="H93" s="131">
        <v>8.9084489186565268</v>
      </c>
    </row>
    <row r="94" spans="5:283" x14ac:dyDescent="0.3">
      <c r="E94" s="6">
        <v>11</v>
      </c>
      <c r="F94" s="6">
        <v>267.56088095574131</v>
      </c>
      <c r="G94" s="6">
        <v>-0.33796830496236274</v>
      </c>
      <c r="H94" s="131">
        <v>8.8578094216206011</v>
      </c>
    </row>
    <row r="95" spans="5:283" x14ac:dyDescent="0.3">
      <c r="E95" s="6">
        <v>12</v>
      </c>
      <c r="F95" s="6">
        <v>270.63250763919882</v>
      </c>
      <c r="G95" s="6">
        <v>-0.33602093357619756</v>
      </c>
      <c r="H95" s="131">
        <v>8.8071699245846755</v>
      </c>
    </row>
    <row r="96" spans="5:283" x14ac:dyDescent="0.3">
      <c r="E96" s="6">
        <v>13</v>
      </c>
      <c r="F96" s="6">
        <v>273.72165165846019</v>
      </c>
      <c r="G96" s="6">
        <v>-0.33406245642685811</v>
      </c>
      <c r="H96" s="131">
        <v>8.7565304275487499</v>
      </c>
    </row>
    <row r="97" spans="5:8" x14ac:dyDescent="0.3">
      <c r="E97" s="6">
        <v>14</v>
      </c>
      <c r="F97" s="6">
        <v>276.82851645948085</v>
      </c>
      <c r="G97" s="6">
        <v>-0.33209274453225346</v>
      </c>
      <c r="H97" s="131">
        <v>8.7058909305128243</v>
      </c>
    </row>
    <row r="98" spans="5:8" x14ac:dyDescent="0.3">
      <c r="E98" s="6">
        <v>15</v>
      </c>
      <c r="F98" s="6">
        <v>279.9533090382144</v>
      </c>
      <c r="G98" s="6">
        <v>-0.33011166665963992</v>
      </c>
      <c r="H98" s="131">
        <v>8.6552514334768986</v>
      </c>
    </row>
    <row r="99" spans="5:8" x14ac:dyDescent="0.3">
      <c r="E99" s="6">
        <v>16</v>
      </c>
      <c r="F99" s="6">
        <v>283.09624002369327</v>
      </c>
      <c r="G99" s="6">
        <v>-0.32811908927294914</v>
      </c>
      <c r="H99" s="131">
        <v>8.604611936440973</v>
      </c>
    </row>
  </sheetData>
  <mergeCells count="60">
    <mergeCell ref="FL2:FT2"/>
    <mergeCell ref="X2:AF2"/>
    <mergeCell ref="AI2:AM2"/>
    <mergeCell ref="AO2:AP2"/>
    <mergeCell ref="AV2:BD2"/>
    <mergeCell ref="BK2:BS2"/>
    <mergeCell ref="BZ2:CH2"/>
    <mergeCell ref="CO2:CW2"/>
    <mergeCell ref="DD2:DL2"/>
    <mergeCell ref="DS2:EA2"/>
    <mergeCell ref="EH2:EP2"/>
    <mergeCell ref="EW2:FE2"/>
    <mergeCell ref="JM2:JU2"/>
    <mergeCell ref="T6:U6"/>
    <mergeCell ref="X6:Y6"/>
    <mergeCell ref="T7:U7"/>
    <mergeCell ref="AH7:AI10"/>
    <mergeCell ref="T9:U9"/>
    <mergeCell ref="AO9:AQ18"/>
    <mergeCell ref="AR10:AS10"/>
    <mergeCell ref="BG10:BH10"/>
    <mergeCell ref="BV10:BW10"/>
    <mergeCell ref="GA2:GI2"/>
    <mergeCell ref="GP2:GX2"/>
    <mergeCell ref="HE2:HM2"/>
    <mergeCell ref="HT2:IB2"/>
    <mergeCell ref="II2:IQ2"/>
    <mergeCell ref="IX2:JF2"/>
    <mergeCell ref="CZ10:DA10"/>
    <mergeCell ref="DO10:DP10"/>
    <mergeCell ref="ED10:EE10"/>
    <mergeCell ref="ES10:ET10"/>
    <mergeCell ref="FH10:FI10"/>
    <mergeCell ref="C71:E71"/>
    <mergeCell ref="P71:R71"/>
    <mergeCell ref="JI10:JJ10"/>
    <mergeCell ref="D26:G26"/>
    <mergeCell ref="Q26:T26"/>
    <mergeCell ref="D27:G27"/>
    <mergeCell ref="Q27:T27"/>
    <mergeCell ref="C28:H28"/>
    <mergeCell ref="P28:U28"/>
    <mergeCell ref="FW10:FX10"/>
    <mergeCell ref="GL10:GM10"/>
    <mergeCell ref="HA10:HB10"/>
    <mergeCell ref="HP10:HQ10"/>
    <mergeCell ref="IE10:IF10"/>
    <mergeCell ref="IT10:IU10"/>
    <mergeCell ref="CK10:CL10"/>
    <mergeCell ref="B29:I29"/>
    <mergeCell ref="O29:V29"/>
    <mergeCell ref="L47:M47"/>
    <mergeCell ref="B49:I49"/>
    <mergeCell ref="O49:V49"/>
    <mergeCell ref="C72:E72"/>
    <mergeCell ref="P72:R72"/>
    <mergeCell ref="C73:E73"/>
    <mergeCell ref="P73:R73"/>
    <mergeCell ref="C74:E74"/>
    <mergeCell ref="P74:R74"/>
  </mergeCells>
  <conditionalFormatting sqref="AH5">
    <cfRule type="expression" dxfId="16" priority="3">
      <formula>AI5&lt;118.5</formula>
    </cfRule>
    <cfRule type="expression" dxfId="15" priority="4">
      <formula>AI5&gt;120</formula>
    </cfRule>
    <cfRule type="expression" dxfId="14" priority="5">
      <formula>AI5&gt;=118.5</formula>
    </cfRule>
  </conditionalFormatting>
  <conditionalFormatting sqref="B47:J47 B67:J67">
    <cfRule type="expression" dxfId="13" priority="2">
      <formula>$AN$5&lt;17</formula>
    </cfRule>
  </conditionalFormatting>
  <conditionalFormatting sqref="B47:J47 B67:J67 O47:W47 O67:W67">
    <cfRule type="expression" dxfId="12" priority="1">
      <formula>$AN$5&lt;17</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87"/>
  <sheetViews>
    <sheetView workbookViewId="0"/>
  </sheetViews>
  <sheetFormatPr defaultRowHeight="14.4" x14ac:dyDescent="0.3"/>
  <cols>
    <col min="1" max="1" width="12.21875" style="23" customWidth="1"/>
    <col min="2" max="32" width="14.77734375" style="6" customWidth="1"/>
    <col min="33" max="33" width="2.21875" style="71" customWidth="1"/>
    <col min="34" max="56" width="14.77734375" style="6" customWidth="1"/>
    <col min="57" max="57" width="2.21875" style="71" customWidth="1"/>
    <col min="58" max="71" width="14.77734375" style="6" customWidth="1"/>
    <col min="72" max="72" width="2.21875" style="71" customWidth="1"/>
    <col min="73" max="86" width="14.77734375" style="6" customWidth="1"/>
    <col min="87" max="87" width="2.21875" style="71" customWidth="1"/>
    <col min="88" max="101" width="14.77734375" style="6" customWidth="1"/>
    <col min="102" max="102" width="2.21875" style="71" customWidth="1"/>
    <col min="103" max="116" width="14.77734375" style="6" customWidth="1"/>
    <col min="117" max="117" width="2.21875" style="71" customWidth="1"/>
    <col min="118" max="131" width="14.77734375" style="6" customWidth="1"/>
    <col min="132" max="132" width="2.21875" style="71" customWidth="1"/>
    <col min="133" max="146" width="14.77734375" style="6" customWidth="1"/>
    <col min="147" max="147" width="2.21875" style="71" customWidth="1"/>
    <col min="148" max="161" width="14.77734375" style="6" customWidth="1"/>
    <col min="162" max="162" width="2.21875" style="71" customWidth="1"/>
    <col min="163" max="176" width="14.77734375" style="6" customWidth="1"/>
    <col min="177" max="177" width="2.21875" style="71" customWidth="1"/>
    <col min="178" max="191" width="14.77734375" style="6" customWidth="1"/>
    <col min="192" max="192" width="2.21875" style="96" customWidth="1"/>
    <col min="193" max="206" width="14.77734375" customWidth="1"/>
    <col min="207" max="207" width="2.21875" style="96" customWidth="1"/>
    <col min="208" max="221" width="14.77734375" customWidth="1"/>
    <col min="222" max="222" width="2.21875" style="96" customWidth="1"/>
    <col min="223" max="236" width="14.77734375" customWidth="1"/>
    <col min="237" max="237" width="2.21875" style="96" customWidth="1"/>
    <col min="238" max="251" width="14.77734375" customWidth="1"/>
    <col min="252" max="252" width="2.21875" style="96" customWidth="1"/>
    <col min="253" max="266" width="14.77734375" customWidth="1"/>
    <col min="267" max="267" width="2.21875" style="96" customWidth="1"/>
    <col min="268" max="281" width="14.77734375" customWidth="1"/>
    <col min="282" max="282" width="14.77734375" style="6" customWidth="1"/>
    <col min="283" max="284" width="14.77734375" customWidth="1"/>
  </cols>
  <sheetData>
    <row r="1" spans="1:283" ht="15" thickBot="1" x14ac:dyDescent="0.35">
      <c r="B1" s="1"/>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93"/>
      <c r="AH1" s="177" t="s">
        <v>379</v>
      </c>
      <c r="AI1" s="1"/>
      <c r="AJ1" s="1"/>
      <c r="AK1" s="1"/>
      <c r="AL1" s="8"/>
      <c r="AM1" s="8"/>
      <c r="AO1" s="178" t="s">
        <v>378</v>
      </c>
      <c r="AP1" s="8"/>
      <c r="AQ1" s="7"/>
      <c r="AR1" s="7"/>
      <c r="AS1" s="7"/>
      <c r="AT1" s="7"/>
      <c r="AU1" s="7"/>
      <c r="AV1" s="7"/>
      <c r="AW1" s="7"/>
      <c r="AX1" s="7"/>
      <c r="AY1" s="7"/>
      <c r="AZ1" s="7"/>
      <c r="GK1" s="6"/>
      <c r="GL1" s="6"/>
      <c r="GM1" s="6"/>
      <c r="GN1" s="6"/>
      <c r="GO1" s="6"/>
      <c r="GP1" s="6"/>
      <c r="GQ1" s="6"/>
      <c r="GR1" s="6"/>
      <c r="GS1" s="6"/>
      <c r="GT1" s="6"/>
      <c r="GU1" s="6"/>
      <c r="GV1" s="6"/>
      <c r="GW1" s="6"/>
      <c r="GX1" s="6"/>
      <c r="GZ1" s="6"/>
      <c r="HA1" s="6"/>
      <c r="HB1" s="6"/>
      <c r="HC1" s="6"/>
      <c r="HD1" s="6"/>
      <c r="HE1" s="6"/>
      <c r="HF1" s="6"/>
      <c r="HG1" s="6"/>
      <c r="HH1" s="6"/>
      <c r="HI1" s="6"/>
      <c r="HJ1" s="6"/>
      <c r="HK1" s="6"/>
      <c r="HL1" s="6"/>
      <c r="HM1" s="6"/>
      <c r="HO1" s="6"/>
      <c r="HP1" s="6"/>
      <c r="HQ1" s="6"/>
      <c r="HR1" s="6"/>
      <c r="HS1" s="6"/>
      <c r="HT1" s="6"/>
      <c r="HU1" s="6"/>
      <c r="HV1" s="6"/>
      <c r="HW1" s="6"/>
      <c r="HX1" s="6"/>
      <c r="HY1" s="6"/>
      <c r="HZ1" s="6"/>
      <c r="IA1" s="6"/>
      <c r="IB1" s="6"/>
      <c r="ID1" s="6"/>
      <c r="IE1" s="6"/>
      <c r="IF1" s="6"/>
      <c r="IG1" s="6"/>
      <c r="IH1" s="6"/>
      <c r="II1" s="6"/>
      <c r="IJ1" s="6"/>
      <c r="IK1" s="6"/>
      <c r="IL1" s="6"/>
      <c r="IM1" s="6"/>
      <c r="IN1" s="6"/>
      <c r="IO1" s="6"/>
      <c r="IP1" s="6"/>
      <c r="IQ1" s="6"/>
      <c r="IS1" s="6"/>
      <c r="IT1" s="6"/>
      <c r="IU1" s="6"/>
      <c r="IV1" s="6"/>
      <c r="IW1" s="6"/>
      <c r="IX1" s="6"/>
      <c r="IY1" s="6"/>
      <c r="IZ1" s="6"/>
      <c r="JA1" s="6"/>
      <c r="JB1" s="6"/>
      <c r="JC1" s="6"/>
      <c r="JD1" s="6"/>
      <c r="JE1" s="6"/>
      <c r="JF1" s="6"/>
      <c r="JH1" s="6"/>
      <c r="JI1" s="6"/>
      <c r="JJ1" s="6"/>
      <c r="JK1" s="6"/>
      <c r="JL1" s="6"/>
      <c r="JM1" s="6"/>
      <c r="JN1" s="6"/>
      <c r="JO1" s="6"/>
      <c r="JP1" s="6"/>
      <c r="JQ1" s="6"/>
      <c r="JR1" s="6"/>
      <c r="JS1" s="6"/>
      <c r="JT1" s="6"/>
      <c r="JU1" s="6"/>
    </row>
    <row r="2" spans="1:283" ht="15" thickBot="1" x14ac:dyDescent="0.35">
      <c r="B2" s="177" t="s">
        <v>377</v>
      </c>
      <c r="C2" s="7"/>
      <c r="D2" s="7"/>
      <c r="E2" s="7"/>
      <c r="F2" s="7"/>
      <c r="G2" s="7"/>
      <c r="H2" s="7"/>
      <c r="I2" s="7"/>
      <c r="J2" s="7"/>
      <c r="K2" s="7"/>
      <c r="L2" s="7"/>
      <c r="M2" s="7"/>
      <c r="N2" s="7"/>
      <c r="O2" s="7"/>
      <c r="P2" s="7"/>
      <c r="Q2" s="7"/>
      <c r="R2" s="7"/>
      <c r="S2" s="7"/>
      <c r="T2" s="7"/>
      <c r="U2" s="7"/>
      <c r="V2" s="7"/>
      <c r="W2" s="7"/>
      <c r="X2" s="207" t="s">
        <v>8</v>
      </c>
      <c r="Y2" s="220"/>
      <c r="Z2" s="220"/>
      <c r="AA2" s="220"/>
      <c r="AB2" s="220"/>
      <c r="AC2" s="220"/>
      <c r="AD2" s="220"/>
      <c r="AE2" s="220"/>
      <c r="AF2" s="221"/>
      <c r="AG2" s="93"/>
      <c r="AH2" s="1"/>
      <c r="AI2" s="222" t="s">
        <v>263</v>
      </c>
      <c r="AJ2" s="222"/>
      <c r="AK2" s="222"/>
      <c r="AL2" s="222"/>
      <c r="AM2" s="222"/>
      <c r="AN2" s="9" t="s">
        <v>10</v>
      </c>
      <c r="AO2" s="223" t="s">
        <v>11</v>
      </c>
      <c r="AP2" s="223"/>
      <c r="AQ2" s="52" t="s">
        <v>264</v>
      </c>
      <c r="AR2" s="7"/>
      <c r="AS2" s="7"/>
      <c r="AT2" s="7"/>
      <c r="AU2" s="7"/>
      <c r="AV2" s="207" t="s">
        <v>13</v>
      </c>
      <c r="AW2" s="208"/>
      <c r="AX2" s="208"/>
      <c r="AY2" s="208"/>
      <c r="AZ2" s="208"/>
      <c r="BA2" s="208"/>
      <c r="BB2" s="208"/>
      <c r="BC2" s="208"/>
      <c r="BD2" s="209"/>
      <c r="BF2" s="52" t="s">
        <v>265</v>
      </c>
      <c r="BG2" s="7"/>
      <c r="BH2" s="7"/>
      <c r="BI2" s="7"/>
      <c r="BJ2" s="7"/>
      <c r="BK2" s="207" t="s">
        <v>97</v>
      </c>
      <c r="BL2" s="208"/>
      <c r="BM2" s="208"/>
      <c r="BN2" s="208"/>
      <c r="BO2" s="208"/>
      <c r="BP2" s="208"/>
      <c r="BQ2" s="208"/>
      <c r="BR2" s="208"/>
      <c r="BS2" s="209"/>
      <c r="BU2" s="52" t="s">
        <v>266</v>
      </c>
      <c r="BV2" s="7"/>
      <c r="BW2" s="7"/>
      <c r="BX2" s="7"/>
      <c r="BY2" s="7"/>
      <c r="BZ2" s="207" t="s">
        <v>103</v>
      </c>
      <c r="CA2" s="208"/>
      <c r="CB2" s="208"/>
      <c r="CC2" s="208"/>
      <c r="CD2" s="208"/>
      <c r="CE2" s="208"/>
      <c r="CF2" s="208"/>
      <c r="CG2" s="208"/>
      <c r="CH2" s="209"/>
      <c r="CJ2" s="52" t="s">
        <v>267</v>
      </c>
      <c r="CK2" s="7"/>
      <c r="CL2" s="7"/>
      <c r="CM2" s="7"/>
      <c r="CN2" s="7"/>
      <c r="CO2" s="207" t="s">
        <v>115</v>
      </c>
      <c r="CP2" s="208"/>
      <c r="CQ2" s="208"/>
      <c r="CR2" s="208"/>
      <c r="CS2" s="208"/>
      <c r="CT2" s="208"/>
      <c r="CU2" s="208"/>
      <c r="CV2" s="208"/>
      <c r="CW2" s="209"/>
      <c r="CY2" s="52" t="s">
        <v>268</v>
      </c>
      <c r="CZ2" s="7"/>
      <c r="DA2" s="7"/>
      <c r="DB2" s="7"/>
      <c r="DC2" s="7"/>
      <c r="DD2" s="207" t="s">
        <v>123</v>
      </c>
      <c r="DE2" s="208"/>
      <c r="DF2" s="208"/>
      <c r="DG2" s="208"/>
      <c r="DH2" s="208"/>
      <c r="DI2" s="208"/>
      <c r="DJ2" s="208"/>
      <c r="DK2" s="208"/>
      <c r="DL2" s="209"/>
      <c r="DN2" s="52" t="s">
        <v>269</v>
      </c>
      <c r="DO2" s="7"/>
      <c r="DP2" s="7"/>
      <c r="DQ2" s="7"/>
      <c r="DR2" s="7"/>
      <c r="DS2" s="207" t="s">
        <v>133</v>
      </c>
      <c r="DT2" s="208"/>
      <c r="DU2" s="208"/>
      <c r="DV2" s="208"/>
      <c r="DW2" s="208"/>
      <c r="DX2" s="208"/>
      <c r="DY2" s="208"/>
      <c r="DZ2" s="208"/>
      <c r="EA2" s="209"/>
      <c r="EC2" s="52" t="s">
        <v>270</v>
      </c>
      <c r="ED2" s="7"/>
      <c r="EE2" s="7"/>
      <c r="EF2" s="7"/>
      <c r="EG2" s="7"/>
      <c r="EH2" s="207" t="s">
        <v>141</v>
      </c>
      <c r="EI2" s="208"/>
      <c r="EJ2" s="208"/>
      <c r="EK2" s="208"/>
      <c r="EL2" s="208"/>
      <c r="EM2" s="208"/>
      <c r="EN2" s="208"/>
      <c r="EO2" s="208"/>
      <c r="EP2" s="209"/>
      <c r="ER2" s="52" t="s">
        <v>271</v>
      </c>
      <c r="ES2" s="7"/>
      <c r="ET2" s="7"/>
      <c r="EU2" s="7"/>
      <c r="EV2" s="7"/>
      <c r="EW2" s="207" t="s">
        <v>148</v>
      </c>
      <c r="EX2" s="208"/>
      <c r="EY2" s="208"/>
      <c r="EZ2" s="208"/>
      <c r="FA2" s="208"/>
      <c r="FB2" s="208"/>
      <c r="FC2" s="208"/>
      <c r="FD2" s="208"/>
      <c r="FE2" s="209"/>
      <c r="FG2" s="52" t="s">
        <v>272</v>
      </c>
      <c r="FH2" s="7"/>
      <c r="FI2" s="7"/>
      <c r="FJ2" s="7"/>
      <c r="FK2" s="7"/>
      <c r="FL2" s="207" t="s">
        <v>160</v>
      </c>
      <c r="FM2" s="208"/>
      <c r="FN2" s="208"/>
      <c r="FO2" s="208"/>
      <c r="FP2" s="208"/>
      <c r="FQ2" s="208"/>
      <c r="FR2" s="208"/>
      <c r="FS2" s="208"/>
      <c r="FT2" s="209"/>
      <c r="FV2" s="52" t="s">
        <v>273</v>
      </c>
      <c r="FW2" s="7"/>
      <c r="FX2" s="7"/>
      <c r="FY2" s="7"/>
      <c r="FZ2" s="7"/>
      <c r="GA2" s="207" t="s">
        <v>169</v>
      </c>
      <c r="GB2" s="208"/>
      <c r="GC2" s="208"/>
      <c r="GD2" s="208"/>
      <c r="GE2" s="208"/>
      <c r="GF2" s="208"/>
      <c r="GG2" s="208"/>
      <c r="GH2" s="208"/>
      <c r="GI2" s="209"/>
      <c r="GK2" s="59" t="s">
        <v>274</v>
      </c>
      <c r="GL2" s="7"/>
      <c r="GM2" s="7"/>
      <c r="GN2" s="7"/>
      <c r="GO2" s="7"/>
      <c r="GP2" s="207" t="s">
        <v>178</v>
      </c>
      <c r="GQ2" s="208"/>
      <c r="GR2" s="208"/>
      <c r="GS2" s="208"/>
      <c r="GT2" s="208"/>
      <c r="GU2" s="208"/>
      <c r="GV2" s="208"/>
      <c r="GW2" s="208"/>
      <c r="GX2" s="209"/>
      <c r="GZ2" s="52" t="s">
        <v>275</v>
      </c>
      <c r="HA2" s="7"/>
      <c r="HB2" s="7"/>
      <c r="HC2" s="7"/>
      <c r="HD2" s="7"/>
      <c r="HE2" s="207" t="s">
        <v>187</v>
      </c>
      <c r="HF2" s="208"/>
      <c r="HG2" s="208"/>
      <c r="HH2" s="208"/>
      <c r="HI2" s="208"/>
      <c r="HJ2" s="208"/>
      <c r="HK2" s="208"/>
      <c r="HL2" s="208"/>
      <c r="HM2" s="209"/>
      <c r="HO2" s="52" t="s">
        <v>276</v>
      </c>
      <c r="HP2" s="7"/>
      <c r="HQ2" s="7"/>
      <c r="HR2" s="7"/>
      <c r="HS2" s="7"/>
      <c r="HT2" s="207" t="s">
        <v>196</v>
      </c>
      <c r="HU2" s="208"/>
      <c r="HV2" s="208"/>
      <c r="HW2" s="208"/>
      <c r="HX2" s="208"/>
      <c r="HY2" s="208"/>
      <c r="HZ2" s="208"/>
      <c r="IA2" s="208"/>
      <c r="IB2" s="209"/>
      <c r="ID2" s="52" t="s">
        <v>277</v>
      </c>
      <c r="IE2" s="7"/>
      <c r="IF2" s="7"/>
      <c r="IG2" s="7"/>
      <c r="IH2" s="7"/>
      <c r="II2" s="207" t="s">
        <v>205</v>
      </c>
      <c r="IJ2" s="208"/>
      <c r="IK2" s="208"/>
      <c r="IL2" s="208"/>
      <c r="IM2" s="208"/>
      <c r="IN2" s="208"/>
      <c r="IO2" s="208"/>
      <c r="IP2" s="208"/>
      <c r="IQ2" s="209"/>
      <c r="IS2" s="52" t="s">
        <v>278</v>
      </c>
      <c r="IT2" s="7"/>
      <c r="IU2" s="7"/>
      <c r="IV2" s="7"/>
      <c r="IW2" s="7"/>
      <c r="IX2" s="207" t="s">
        <v>214</v>
      </c>
      <c r="IY2" s="208"/>
      <c r="IZ2" s="208"/>
      <c r="JA2" s="208"/>
      <c r="JB2" s="208"/>
      <c r="JC2" s="208"/>
      <c r="JD2" s="208"/>
      <c r="JE2" s="208"/>
      <c r="JF2" s="209"/>
      <c r="JH2" s="52" t="s">
        <v>279</v>
      </c>
      <c r="JI2" s="7"/>
      <c r="JJ2" s="7"/>
      <c r="JK2" s="7"/>
      <c r="JL2" s="7"/>
      <c r="JM2" s="207" t="s">
        <v>223</v>
      </c>
      <c r="JN2" s="208"/>
      <c r="JO2" s="208"/>
      <c r="JP2" s="208"/>
      <c r="JQ2" s="208"/>
      <c r="JR2" s="208"/>
      <c r="JS2" s="208"/>
      <c r="JT2" s="208"/>
      <c r="JU2" s="209"/>
      <c r="JV2" s="60" t="s">
        <v>225</v>
      </c>
    </row>
    <row r="3" spans="1:283" x14ac:dyDescent="0.3">
      <c r="B3" s="2" t="s">
        <v>14</v>
      </c>
      <c r="C3" s="2" t="s">
        <v>15</v>
      </c>
      <c r="D3" s="2" t="s">
        <v>16</v>
      </c>
      <c r="E3" s="10" t="s">
        <v>17</v>
      </c>
      <c r="F3" s="11" t="s">
        <v>18</v>
      </c>
      <c r="G3" s="11" t="s">
        <v>15</v>
      </c>
      <c r="H3" s="11" t="s">
        <v>19</v>
      </c>
      <c r="I3" s="11" t="s">
        <v>20</v>
      </c>
      <c r="J3" s="11" t="s">
        <v>15</v>
      </c>
      <c r="K3" s="11" t="s">
        <v>21</v>
      </c>
      <c r="L3" s="48" t="s">
        <v>22</v>
      </c>
      <c r="M3" s="48" t="s">
        <v>15</v>
      </c>
      <c r="N3" s="48" t="s">
        <v>23</v>
      </c>
      <c r="O3" s="48" t="s">
        <v>24</v>
      </c>
      <c r="P3" s="47" t="s">
        <v>15</v>
      </c>
      <c r="Q3" s="44" t="s">
        <v>25</v>
      </c>
      <c r="R3" s="44" t="s">
        <v>15</v>
      </c>
      <c r="S3" s="44" t="s">
        <v>26</v>
      </c>
      <c r="T3" s="42" t="s">
        <v>27</v>
      </c>
      <c r="U3" s="42" t="s">
        <v>27</v>
      </c>
      <c r="V3" s="40" t="s">
        <v>28</v>
      </c>
      <c r="W3" s="40" t="s">
        <v>28</v>
      </c>
      <c r="X3" s="39" t="s">
        <v>29</v>
      </c>
      <c r="Y3" s="39" t="s">
        <v>29</v>
      </c>
      <c r="Z3" s="39" t="s">
        <v>30</v>
      </c>
      <c r="AA3" s="39" t="s">
        <v>30</v>
      </c>
      <c r="AB3" s="38" t="s">
        <v>31</v>
      </c>
      <c r="AC3" s="38" t="s">
        <v>75</v>
      </c>
      <c r="AD3" s="38" t="s">
        <v>280</v>
      </c>
      <c r="AE3" s="38" t="s">
        <v>75</v>
      </c>
      <c r="AF3" s="38" t="s">
        <v>76</v>
      </c>
      <c r="AG3" s="94"/>
      <c r="AH3" s="2" t="s">
        <v>32</v>
      </c>
      <c r="AI3" s="2" t="s">
        <v>33</v>
      </c>
      <c r="AJ3" s="2" t="s">
        <v>34</v>
      </c>
      <c r="AK3" s="2" t="s">
        <v>35</v>
      </c>
      <c r="AL3" s="2" t="s">
        <v>36</v>
      </c>
      <c r="AM3" s="2" t="s">
        <v>37</v>
      </c>
      <c r="AN3" s="14" t="s">
        <v>38</v>
      </c>
      <c r="AO3" s="15" t="s">
        <v>38</v>
      </c>
      <c r="AP3" s="15" t="s">
        <v>39</v>
      </c>
      <c r="AQ3" s="47" t="s">
        <v>40</v>
      </c>
      <c r="AR3" s="53" t="s">
        <v>41</v>
      </c>
      <c r="AS3" s="53" t="s">
        <v>41</v>
      </c>
      <c r="AT3" s="40" t="s">
        <v>42</v>
      </c>
      <c r="AU3" s="40" t="s">
        <v>42</v>
      </c>
      <c r="AV3" s="39" t="s">
        <v>29</v>
      </c>
      <c r="AW3" s="12" t="s">
        <v>29</v>
      </c>
      <c r="AX3" s="12" t="s">
        <v>30</v>
      </c>
      <c r="AY3" s="12" t="s">
        <v>30</v>
      </c>
      <c r="AZ3" s="13" t="s">
        <v>31</v>
      </c>
      <c r="BA3" s="38" t="s">
        <v>75</v>
      </c>
      <c r="BB3" s="38" t="s">
        <v>280</v>
      </c>
      <c r="BC3" s="38" t="s">
        <v>75</v>
      </c>
      <c r="BD3" s="38" t="s">
        <v>76</v>
      </c>
      <c r="BF3" s="47" t="s">
        <v>40</v>
      </c>
      <c r="BG3" s="53" t="s">
        <v>41</v>
      </c>
      <c r="BH3" s="53" t="s">
        <v>41</v>
      </c>
      <c r="BI3" s="40" t="s">
        <v>93</v>
      </c>
      <c r="BJ3" s="40" t="s">
        <v>93</v>
      </c>
      <c r="BK3" s="39" t="s">
        <v>29</v>
      </c>
      <c r="BL3" s="39" t="s">
        <v>29</v>
      </c>
      <c r="BM3" s="39" t="s">
        <v>30</v>
      </c>
      <c r="BN3" s="39" t="s">
        <v>30</v>
      </c>
      <c r="BO3" s="38" t="s">
        <v>31</v>
      </c>
      <c r="BP3" s="38" t="s">
        <v>75</v>
      </c>
      <c r="BQ3" s="38" t="s">
        <v>280</v>
      </c>
      <c r="BR3" s="38" t="s">
        <v>75</v>
      </c>
      <c r="BS3" s="38" t="s">
        <v>76</v>
      </c>
      <c r="BU3" s="47" t="s">
        <v>40</v>
      </c>
      <c r="BV3" s="53" t="s">
        <v>41</v>
      </c>
      <c r="BW3" s="53" t="s">
        <v>41</v>
      </c>
      <c r="BX3" s="40" t="s">
        <v>111</v>
      </c>
      <c r="BY3" s="40" t="s">
        <v>111</v>
      </c>
      <c r="BZ3" s="39" t="s">
        <v>29</v>
      </c>
      <c r="CA3" s="39" t="s">
        <v>29</v>
      </c>
      <c r="CB3" s="39" t="s">
        <v>30</v>
      </c>
      <c r="CC3" s="39" t="s">
        <v>30</v>
      </c>
      <c r="CD3" s="38" t="s">
        <v>31</v>
      </c>
      <c r="CE3" s="38" t="s">
        <v>75</v>
      </c>
      <c r="CF3" s="38" t="s">
        <v>280</v>
      </c>
      <c r="CG3" s="38" t="s">
        <v>75</v>
      </c>
      <c r="CH3" s="38" t="s">
        <v>76</v>
      </c>
      <c r="CJ3" s="47" t="s">
        <v>40</v>
      </c>
      <c r="CK3" s="53" t="s">
        <v>41</v>
      </c>
      <c r="CL3" s="53" t="s">
        <v>41</v>
      </c>
      <c r="CM3" s="40" t="s">
        <v>110</v>
      </c>
      <c r="CN3" s="40" t="s">
        <v>110</v>
      </c>
      <c r="CO3" s="39" t="s">
        <v>29</v>
      </c>
      <c r="CP3" s="39" t="s">
        <v>29</v>
      </c>
      <c r="CQ3" s="39" t="s">
        <v>30</v>
      </c>
      <c r="CR3" s="39" t="s">
        <v>30</v>
      </c>
      <c r="CS3" s="38" t="s">
        <v>31</v>
      </c>
      <c r="CT3" s="38" t="s">
        <v>75</v>
      </c>
      <c r="CU3" s="38" t="s">
        <v>280</v>
      </c>
      <c r="CV3" s="38" t="s">
        <v>75</v>
      </c>
      <c r="CW3" s="38" t="s">
        <v>76</v>
      </c>
      <c r="CY3" s="47" t="s">
        <v>40</v>
      </c>
      <c r="CZ3" s="53" t="s">
        <v>41</v>
      </c>
      <c r="DA3" s="53" t="s">
        <v>41</v>
      </c>
      <c r="DB3" s="40" t="s">
        <v>120</v>
      </c>
      <c r="DC3" s="40" t="s">
        <v>120</v>
      </c>
      <c r="DD3" s="39" t="s">
        <v>29</v>
      </c>
      <c r="DE3" s="39" t="s">
        <v>29</v>
      </c>
      <c r="DF3" s="39" t="s">
        <v>30</v>
      </c>
      <c r="DG3" s="39" t="s">
        <v>30</v>
      </c>
      <c r="DH3" s="38" t="s">
        <v>31</v>
      </c>
      <c r="DI3" s="38" t="s">
        <v>75</v>
      </c>
      <c r="DJ3" s="38" t="s">
        <v>280</v>
      </c>
      <c r="DK3" s="38" t="s">
        <v>75</v>
      </c>
      <c r="DL3" s="38" t="s">
        <v>76</v>
      </c>
      <c r="DN3" s="47" t="s">
        <v>40</v>
      </c>
      <c r="DO3" s="53" t="s">
        <v>41</v>
      </c>
      <c r="DP3" s="53" t="s">
        <v>41</v>
      </c>
      <c r="DQ3" s="40" t="s">
        <v>129</v>
      </c>
      <c r="DR3" s="40" t="s">
        <v>129</v>
      </c>
      <c r="DS3" s="39" t="s">
        <v>29</v>
      </c>
      <c r="DT3" s="39" t="s">
        <v>29</v>
      </c>
      <c r="DU3" s="39" t="s">
        <v>30</v>
      </c>
      <c r="DV3" s="39" t="s">
        <v>30</v>
      </c>
      <c r="DW3" s="38" t="s">
        <v>31</v>
      </c>
      <c r="DX3" s="38" t="s">
        <v>75</v>
      </c>
      <c r="DY3" s="38" t="s">
        <v>280</v>
      </c>
      <c r="DZ3" s="38" t="s">
        <v>75</v>
      </c>
      <c r="EA3" s="38" t="s">
        <v>76</v>
      </c>
      <c r="EC3" s="47" t="s">
        <v>40</v>
      </c>
      <c r="ED3" s="53" t="s">
        <v>41</v>
      </c>
      <c r="EE3" s="53" t="s">
        <v>41</v>
      </c>
      <c r="EF3" s="40" t="s">
        <v>138</v>
      </c>
      <c r="EG3" s="40" t="s">
        <v>138</v>
      </c>
      <c r="EH3" s="39" t="s">
        <v>29</v>
      </c>
      <c r="EI3" s="39" t="s">
        <v>29</v>
      </c>
      <c r="EJ3" s="39" t="s">
        <v>30</v>
      </c>
      <c r="EK3" s="39" t="s">
        <v>30</v>
      </c>
      <c r="EL3" s="38" t="s">
        <v>31</v>
      </c>
      <c r="EM3" s="38" t="s">
        <v>75</v>
      </c>
      <c r="EN3" s="38" t="s">
        <v>280</v>
      </c>
      <c r="EO3" s="38" t="s">
        <v>75</v>
      </c>
      <c r="EP3" s="38" t="s">
        <v>76</v>
      </c>
      <c r="ER3" s="47" t="s">
        <v>40</v>
      </c>
      <c r="ES3" s="53" t="s">
        <v>41</v>
      </c>
      <c r="ET3" s="53" t="s">
        <v>41</v>
      </c>
      <c r="EU3" s="40" t="s">
        <v>147</v>
      </c>
      <c r="EV3" s="40" t="s">
        <v>147</v>
      </c>
      <c r="EW3" s="39" t="s">
        <v>29</v>
      </c>
      <c r="EX3" s="39" t="s">
        <v>29</v>
      </c>
      <c r="EY3" s="39" t="s">
        <v>30</v>
      </c>
      <c r="EZ3" s="39" t="s">
        <v>30</v>
      </c>
      <c r="FA3" s="38" t="s">
        <v>31</v>
      </c>
      <c r="FB3" s="38" t="s">
        <v>75</v>
      </c>
      <c r="FC3" s="38" t="s">
        <v>280</v>
      </c>
      <c r="FD3" s="38" t="s">
        <v>75</v>
      </c>
      <c r="FE3" s="38" t="s">
        <v>76</v>
      </c>
      <c r="FG3" s="47" t="s">
        <v>40</v>
      </c>
      <c r="FH3" s="53" t="s">
        <v>41</v>
      </c>
      <c r="FI3" s="53" t="s">
        <v>41</v>
      </c>
      <c r="FJ3" s="40" t="s">
        <v>156</v>
      </c>
      <c r="FK3" s="40" t="s">
        <v>156</v>
      </c>
      <c r="FL3" s="39" t="s">
        <v>29</v>
      </c>
      <c r="FM3" s="39" t="s">
        <v>29</v>
      </c>
      <c r="FN3" s="39" t="s">
        <v>30</v>
      </c>
      <c r="FO3" s="39" t="s">
        <v>30</v>
      </c>
      <c r="FP3" s="38" t="s">
        <v>31</v>
      </c>
      <c r="FQ3" s="38" t="s">
        <v>75</v>
      </c>
      <c r="FR3" s="38" t="s">
        <v>280</v>
      </c>
      <c r="FS3" s="38" t="s">
        <v>75</v>
      </c>
      <c r="FT3" s="38" t="s">
        <v>76</v>
      </c>
      <c r="FV3" s="47" t="s">
        <v>40</v>
      </c>
      <c r="FW3" s="53" t="s">
        <v>41</v>
      </c>
      <c r="FX3" s="53" t="s">
        <v>41</v>
      </c>
      <c r="FY3" s="40" t="s">
        <v>165</v>
      </c>
      <c r="FZ3" s="40" t="s">
        <v>165</v>
      </c>
      <c r="GA3" s="39" t="s">
        <v>29</v>
      </c>
      <c r="GB3" s="39" t="s">
        <v>29</v>
      </c>
      <c r="GC3" s="39" t="s">
        <v>30</v>
      </c>
      <c r="GD3" s="39" t="s">
        <v>30</v>
      </c>
      <c r="GE3" s="38" t="s">
        <v>31</v>
      </c>
      <c r="GF3" s="38" t="s">
        <v>75</v>
      </c>
      <c r="GG3" s="38" t="s">
        <v>280</v>
      </c>
      <c r="GH3" s="38" t="s">
        <v>75</v>
      </c>
      <c r="GI3" s="38" t="s">
        <v>76</v>
      </c>
      <c r="GK3" s="47" t="s">
        <v>40</v>
      </c>
      <c r="GL3" s="53" t="s">
        <v>41</v>
      </c>
      <c r="GM3" s="53" t="s">
        <v>41</v>
      </c>
      <c r="GN3" s="40" t="s">
        <v>174</v>
      </c>
      <c r="GO3" s="40" t="s">
        <v>174</v>
      </c>
      <c r="GP3" s="39" t="s">
        <v>29</v>
      </c>
      <c r="GQ3" s="39" t="s">
        <v>29</v>
      </c>
      <c r="GR3" s="39" t="s">
        <v>30</v>
      </c>
      <c r="GS3" s="39" t="s">
        <v>30</v>
      </c>
      <c r="GT3" s="38" t="s">
        <v>31</v>
      </c>
      <c r="GU3" s="38" t="s">
        <v>75</v>
      </c>
      <c r="GV3" s="38" t="s">
        <v>280</v>
      </c>
      <c r="GW3" s="38" t="s">
        <v>75</v>
      </c>
      <c r="GX3" s="38" t="s">
        <v>76</v>
      </c>
      <c r="GZ3" s="47" t="s">
        <v>40</v>
      </c>
      <c r="HA3" s="53" t="s">
        <v>41</v>
      </c>
      <c r="HB3" s="53" t="s">
        <v>41</v>
      </c>
      <c r="HC3" s="40" t="s">
        <v>183</v>
      </c>
      <c r="HD3" s="40" t="s">
        <v>183</v>
      </c>
      <c r="HE3" s="39" t="s">
        <v>29</v>
      </c>
      <c r="HF3" s="39" t="s">
        <v>29</v>
      </c>
      <c r="HG3" s="39" t="s">
        <v>30</v>
      </c>
      <c r="HH3" s="39" t="s">
        <v>30</v>
      </c>
      <c r="HI3" s="38" t="s">
        <v>31</v>
      </c>
      <c r="HJ3" s="38" t="s">
        <v>75</v>
      </c>
      <c r="HK3" s="38" t="s">
        <v>280</v>
      </c>
      <c r="HL3" s="38" t="s">
        <v>75</v>
      </c>
      <c r="HM3" s="38" t="s">
        <v>76</v>
      </c>
      <c r="HO3" s="47" t="s">
        <v>40</v>
      </c>
      <c r="HP3" s="53" t="s">
        <v>41</v>
      </c>
      <c r="HQ3" s="53" t="s">
        <v>41</v>
      </c>
      <c r="HR3" s="40" t="s">
        <v>192</v>
      </c>
      <c r="HS3" s="40" t="s">
        <v>192</v>
      </c>
      <c r="HT3" s="39" t="s">
        <v>29</v>
      </c>
      <c r="HU3" s="39" t="s">
        <v>29</v>
      </c>
      <c r="HV3" s="39" t="s">
        <v>30</v>
      </c>
      <c r="HW3" s="39" t="s">
        <v>30</v>
      </c>
      <c r="HX3" s="38" t="s">
        <v>31</v>
      </c>
      <c r="HY3" s="38" t="s">
        <v>75</v>
      </c>
      <c r="HZ3" s="38" t="s">
        <v>280</v>
      </c>
      <c r="IA3" s="38" t="s">
        <v>75</v>
      </c>
      <c r="IB3" s="38" t="s">
        <v>76</v>
      </c>
      <c r="ID3" s="47" t="s">
        <v>40</v>
      </c>
      <c r="IE3" s="53" t="s">
        <v>41</v>
      </c>
      <c r="IF3" s="53" t="s">
        <v>41</v>
      </c>
      <c r="IG3" s="40" t="s">
        <v>201</v>
      </c>
      <c r="IH3" s="40" t="s">
        <v>201</v>
      </c>
      <c r="II3" s="39" t="s">
        <v>29</v>
      </c>
      <c r="IJ3" s="39" t="s">
        <v>29</v>
      </c>
      <c r="IK3" s="39" t="s">
        <v>30</v>
      </c>
      <c r="IL3" s="39" t="s">
        <v>30</v>
      </c>
      <c r="IM3" s="38" t="s">
        <v>31</v>
      </c>
      <c r="IN3" s="38" t="s">
        <v>75</v>
      </c>
      <c r="IO3" s="38" t="s">
        <v>280</v>
      </c>
      <c r="IP3" s="38" t="s">
        <v>75</v>
      </c>
      <c r="IQ3" s="38" t="s">
        <v>76</v>
      </c>
      <c r="IS3" s="47" t="s">
        <v>40</v>
      </c>
      <c r="IT3" s="53" t="s">
        <v>41</v>
      </c>
      <c r="IU3" s="53" t="s">
        <v>41</v>
      </c>
      <c r="IV3" s="40" t="s">
        <v>210</v>
      </c>
      <c r="IW3" s="40" t="s">
        <v>210</v>
      </c>
      <c r="IX3" s="39" t="s">
        <v>29</v>
      </c>
      <c r="IY3" s="39" t="s">
        <v>29</v>
      </c>
      <c r="IZ3" s="39" t="s">
        <v>30</v>
      </c>
      <c r="JA3" s="39" t="s">
        <v>30</v>
      </c>
      <c r="JB3" s="38" t="s">
        <v>31</v>
      </c>
      <c r="JC3" s="38" t="s">
        <v>75</v>
      </c>
      <c r="JD3" s="38" t="s">
        <v>280</v>
      </c>
      <c r="JE3" s="38" t="s">
        <v>75</v>
      </c>
      <c r="JF3" s="38" t="s">
        <v>76</v>
      </c>
      <c r="JH3" s="47" t="s">
        <v>40</v>
      </c>
      <c r="JI3" s="53" t="s">
        <v>41</v>
      </c>
      <c r="JJ3" s="53" t="s">
        <v>41</v>
      </c>
      <c r="JK3" s="40" t="s">
        <v>219</v>
      </c>
      <c r="JL3" s="40" t="s">
        <v>219</v>
      </c>
      <c r="JM3" s="39" t="s">
        <v>29</v>
      </c>
      <c r="JN3" s="39" t="s">
        <v>29</v>
      </c>
      <c r="JO3" s="39" t="s">
        <v>30</v>
      </c>
      <c r="JP3" s="39" t="s">
        <v>30</v>
      </c>
      <c r="JQ3" s="38" t="s">
        <v>31</v>
      </c>
      <c r="JR3" s="38" t="s">
        <v>75</v>
      </c>
      <c r="JS3" s="38" t="s">
        <v>280</v>
      </c>
      <c r="JT3" s="38" t="s">
        <v>75</v>
      </c>
      <c r="JU3" s="38" t="s">
        <v>76</v>
      </c>
      <c r="JV3" s="61" t="s">
        <v>226</v>
      </c>
    </row>
    <row r="4" spans="1:283" ht="15" thickBot="1" x14ac:dyDescent="0.35">
      <c r="B4" s="4" t="s">
        <v>5</v>
      </c>
      <c r="C4" s="4" t="s">
        <v>43</v>
      </c>
      <c r="D4" s="4" t="s">
        <v>44</v>
      </c>
      <c r="E4" s="16" t="s">
        <v>6</v>
      </c>
      <c r="F4" s="17" t="s">
        <v>45</v>
      </c>
      <c r="G4" s="17" t="s">
        <v>46</v>
      </c>
      <c r="H4" s="17" t="s">
        <v>6</v>
      </c>
      <c r="I4" s="17" t="s">
        <v>45</v>
      </c>
      <c r="J4" s="17" t="s">
        <v>46</v>
      </c>
      <c r="K4" s="17" t="s">
        <v>6</v>
      </c>
      <c r="L4" s="49" t="s">
        <v>45</v>
      </c>
      <c r="M4" s="49" t="s">
        <v>46</v>
      </c>
      <c r="N4" s="49" t="s">
        <v>6</v>
      </c>
      <c r="O4" s="49" t="s">
        <v>45</v>
      </c>
      <c r="P4" s="46" t="s">
        <v>46</v>
      </c>
      <c r="Q4" s="45" t="s">
        <v>47</v>
      </c>
      <c r="R4" s="45" t="s">
        <v>46</v>
      </c>
      <c r="S4" s="45" t="s">
        <v>48</v>
      </c>
      <c r="T4" s="43" t="s">
        <v>281</v>
      </c>
      <c r="U4" s="43" t="s">
        <v>59</v>
      </c>
      <c r="V4" s="41" t="s">
        <v>282</v>
      </c>
      <c r="W4" s="41" t="s">
        <v>283</v>
      </c>
      <c r="X4" s="37" t="s">
        <v>53</v>
      </c>
      <c r="Y4" s="37" t="s">
        <v>54</v>
      </c>
      <c r="Z4" s="37" t="s">
        <v>53</v>
      </c>
      <c r="AA4" s="37" t="s">
        <v>54</v>
      </c>
      <c r="AB4" s="37" t="s">
        <v>55</v>
      </c>
      <c r="AC4" s="37" t="s">
        <v>77</v>
      </c>
      <c r="AD4" s="37" t="s">
        <v>78</v>
      </c>
      <c r="AE4" s="37" t="s">
        <v>79</v>
      </c>
      <c r="AF4" s="37" t="s">
        <v>284</v>
      </c>
      <c r="AG4" s="94"/>
      <c r="AH4" s="5" t="s">
        <v>56</v>
      </c>
      <c r="AI4" s="5" t="s">
        <v>57</v>
      </c>
      <c r="AJ4" s="5" t="s">
        <v>57</v>
      </c>
      <c r="AK4" s="5" t="s">
        <v>57</v>
      </c>
      <c r="AL4" s="4" t="s">
        <v>6</v>
      </c>
      <c r="AM4" s="4" t="s">
        <v>5</v>
      </c>
      <c r="AN4" s="19" t="s">
        <v>7</v>
      </c>
      <c r="AO4" s="20" t="s">
        <v>7</v>
      </c>
      <c r="AP4" s="20" t="s">
        <v>58</v>
      </c>
      <c r="AQ4" s="46" t="s">
        <v>59</v>
      </c>
      <c r="AR4" s="54" t="s">
        <v>285</v>
      </c>
      <c r="AS4" s="54" t="s">
        <v>286</v>
      </c>
      <c r="AT4" s="41" t="s">
        <v>282</v>
      </c>
      <c r="AU4" s="55" t="s">
        <v>283</v>
      </c>
      <c r="AV4" s="37" t="s">
        <v>62</v>
      </c>
      <c r="AW4" s="18" t="s">
        <v>63</v>
      </c>
      <c r="AX4" s="18" t="s">
        <v>62</v>
      </c>
      <c r="AY4" s="18" t="s">
        <v>63</v>
      </c>
      <c r="AZ4" s="18" t="s">
        <v>64</v>
      </c>
      <c r="BA4" s="37" t="s">
        <v>77</v>
      </c>
      <c r="BB4" s="37" t="s">
        <v>78</v>
      </c>
      <c r="BC4" s="37" t="s">
        <v>79</v>
      </c>
      <c r="BD4" s="37" t="s">
        <v>284</v>
      </c>
      <c r="BF4" s="46" t="s">
        <v>59</v>
      </c>
      <c r="BG4" s="54" t="s">
        <v>287</v>
      </c>
      <c r="BH4" s="54" t="s">
        <v>288</v>
      </c>
      <c r="BI4" s="41" t="s">
        <v>282</v>
      </c>
      <c r="BJ4" s="55" t="s">
        <v>283</v>
      </c>
      <c r="BK4" s="37" t="s">
        <v>92</v>
      </c>
      <c r="BL4" s="37" t="s">
        <v>91</v>
      </c>
      <c r="BM4" s="37" t="s">
        <v>92</v>
      </c>
      <c r="BN4" s="37" t="s">
        <v>91</v>
      </c>
      <c r="BO4" s="37" t="s">
        <v>90</v>
      </c>
      <c r="BP4" s="37" t="s">
        <v>77</v>
      </c>
      <c r="BQ4" s="37" t="s">
        <v>78</v>
      </c>
      <c r="BR4" s="37" t="s">
        <v>79</v>
      </c>
      <c r="BS4" s="37" t="s">
        <v>289</v>
      </c>
      <c r="BU4" s="46" t="s">
        <v>59</v>
      </c>
      <c r="BV4" s="54" t="s">
        <v>290</v>
      </c>
      <c r="BW4" s="54" t="s">
        <v>291</v>
      </c>
      <c r="BX4" s="41" t="s">
        <v>282</v>
      </c>
      <c r="BY4" s="55" t="s">
        <v>283</v>
      </c>
      <c r="BZ4" s="37" t="s">
        <v>102</v>
      </c>
      <c r="CA4" s="37" t="s">
        <v>104</v>
      </c>
      <c r="CB4" s="37" t="s">
        <v>102</v>
      </c>
      <c r="CC4" s="37" t="s">
        <v>104</v>
      </c>
      <c r="CD4" s="37" t="s">
        <v>105</v>
      </c>
      <c r="CE4" s="37" t="s">
        <v>77</v>
      </c>
      <c r="CF4" s="37" t="s">
        <v>78</v>
      </c>
      <c r="CG4" s="37" t="s">
        <v>79</v>
      </c>
      <c r="CH4" s="37" t="s">
        <v>292</v>
      </c>
      <c r="CJ4" s="46" t="s">
        <v>59</v>
      </c>
      <c r="CK4" s="54" t="s">
        <v>293</v>
      </c>
      <c r="CL4" s="54" t="s">
        <v>294</v>
      </c>
      <c r="CM4" s="41" t="s">
        <v>282</v>
      </c>
      <c r="CN4" s="55" t="s">
        <v>283</v>
      </c>
      <c r="CO4" s="37" t="s">
        <v>112</v>
      </c>
      <c r="CP4" s="37" t="s">
        <v>113</v>
      </c>
      <c r="CQ4" s="37" t="s">
        <v>112</v>
      </c>
      <c r="CR4" s="37" t="s">
        <v>113</v>
      </c>
      <c r="CS4" s="37" t="s">
        <v>114</v>
      </c>
      <c r="CT4" s="37" t="s">
        <v>77</v>
      </c>
      <c r="CU4" s="37" t="s">
        <v>78</v>
      </c>
      <c r="CV4" s="37" t="s">
        <v>79</v>
      </c>
      <c r="CW4" s="37" t="s">
        <v>295</v>
      </c>
      <c r="CY4" s="46" t="s">
        <v>59</v>
      </c>
      <c r="CZ4" s="54" t="s">
        <v>296</v>
      </c>
      <c r="DA4" s="54" t="s">
        <v>297</v>
      </c>
      <c r="DB4" s="41" t="s">
        <v>282</v>
      </c>
      <c r="DC4" s="55" t="s">
        <v>283</v>
      </c>
      <c r="DD4" s="37" t="s">
        <v>121</v>
      </c>
      <c r="DE4" s="37" t="s">
        <v>122</v>
      </c>
      <c r="DF4" s="37" t="s">
        <v>121</v>
      </c>
      <c r="DG4" s="37" t="s">
        <v>122</v>
      </c>
      <c r="DH4" s="37" t="s">
        <v>124</v>
      </c>
      <c r="DI4" s="37" t="s">
        <v>77</v>
      </c>
      <c r="DJ4" s="37" t="s">
        <v>78</v>
      </c>
      <c r="DK4" s="37" t="s">
        <v>79</v>
      </c>
      <c r="DL4" s="37" t="s">
        <v>298</v>
      </c>
      <c r="DN4" s="46" t="s">
        <v>59</v>
      </c>
      <c r="DO4" s="54" t="s">
        <v>299</v>
      </c>
      <c r="DP4" s="54" t="s">
        <v>300</v>
      </c>
      <c r="DQ4" s="41" t="s">
        <v>282</v>
      </c>
      <c r="DR4" s="55" t="s">
        <v>283</v>
      </c>
      <c r="DS4" s="37" t="s">
        <v>130</v>
      </c>
      <c r="DT4" s="37" t="s">
        <v>131</v>
      </c>
      <c r="DU4" s="37" t="s">
        <v>130</v>
      </c>
      <c r="DV4" s="37" t="s">
        <v>131</v>
      </c>
      <c r="DW4" s="37" t="s">
        <v>132</v>
      </c>
      <c r="DX4" s="37" t="s">
        <v>77</v>
      </c>
      <c r="DY4" s="37" t="s">
        <v>78</v>
      </c>
      <c r="DZ4" s="37" t="s">
        <v>79</v>
      </c>
      <c r="EA4" s="37" t="s">
        <v>301</v>
      </c>
      <c r="EC4" s="46" t="s">
        <v>59</v>
      </c>
      <c r="ED4" s="54" t="s">
        <v>302</v>
      </c>
      <c r="EE4" s="54" t="s">
        <v>303</v>
      </c>
      <c r="EF4" s="41" t="s">
        <v>282</v>
      </c>
      <c r="EG4" s="55" t="s">
        <v>283</v>
      </c>
      <c r="EH4" s="37" t="s">
        <v>139</v>
      </c>
      <c r="EI4" s="37" t="s">
        <v>140</v>
      </c>
      <c r="EJ4" s="37" t="s">
        <v>139</v>
      </c>
      <c r="EK4" s="37" t="s">
        <v>140</v>
      </c>
      <c r="EL4" s="37" t="s">
        <v>142</v>
      </c>
      <c r="EM4" s="37" t="s">
        <v>77</v>
      </c>
      <c r="EN4" s="37" t="s">
        <v>78</v>
      </c>
      <c r="EO4" s="37" t="s">
        <v>79</v>
      </c>
      <c r="EP4" s="37" t="s">
        <v>304</v>
      </c>
      <c r="ER4" s="46" t="s">
        <v>59</v>
      </c>
      <c r="ES4" s="54" t="s">
        <v>305</v>
      </c>
      <c r="ET4" s="54" t="s">
        <v>306</v>
      </c>
      <c r="EU4" s="41" t="s">
        <v>282</v>
      </c>
      <c r="EV4" s="55" t="s">
        <v>283</v>
      </c>
      <c r="EW4" s="37" t="s">
        <v>149</v>
      </c>
      <c r="EX4" s="37" t="s">
        <v>150</v>
      </c>
      <c r="EY4" s="37" t="s">
        <v>149</v>
      </c>
      <c r="EZ4" s="37" t="s">
        <v>150</v>
      </c>
      <c r="FA4" s="37" t="s">
        <v>151</v>
      </c>
      <c r="FB4" s="37" t="s">
        <v>77</v>
      </c>
      <c r="FC4" s="37" t="s">
        <v>78</v>
      </c>
      <c r="FD4" s="37" t="s">
        <v>79</v>
      </c>
      <c r="FE4" s="37" t="s">
        <v>307</v>
      </c>
      <c r="FG4" s="46" t="s">
        <v>59</v>
      </c>
      <c r="FH4" s="54" t="s">
        <v>308</v>
      </c>
      <c r="FI4" s="54" t="s">
        <v>309</v>
      </c>
      <c r="FJ4" s="41" t="s">
        <v>282</v>
      </c>
      <c r="FK4" s="55" t="s">
        <v>283</v>
      </c>
      <c r="FL4" s="37" t="s">
        <v>157</v>
      </c>
      <c r="FM4" s="37" t="s">
        <v>158</v>
      </c>
      <c r="FN4" s="37" t="s">
        <v>157</v>
      </c>
      <c r="FO4" s="37" t="s">
        <v>158</v>
      </c>
      <c r="FP4" s="37" t="s">
        <v>159</v>
      </c>
      <c r="FQ4" s="37" t="s">
        <v>77</v>
      </c>
      <c r="FR4" s="37" t="s">
        <v>78</v>
      </c>
      <c r="FS4" s="37" t="s">
        <v>79</v>
      </c>
      <c r="FT4" s="37" t="s">
        <v>310</v>
      </c>
      <c r="FV4" s="46" t="s">
        <v>59</v>
      </c>
      <c r="FW4" s="54" t="s">
        <v>311</v>
      </c>
      <c r="FX4" s="54" t="s">
        <v>312</v>
      </c>
      <c r="FY4" s="41" t="s">
        <v>282</v>
      </c>
      <c r="FZ4" s="55" t="s">
        <v>283</v>
      </c>
      <c r="GA4" s="37" t="s">
        <v>166</v>
      </c>
      <c r="GB4" s="37" t="s">
        <v>167</v>
      </c>
      <c r="GC4" s="37" t="s">
        <v>166</v>
      </c>
      <c r="GD4" s="37" t="s">
        <v>167</v>
      </c>
      <c r="GE4" s="37" t="s">
        <v>168</v>
      </c>
      <c r="GF4" s="37" t="s">
        <v>77</v>
      </c>
      <c r="GG4" s="37" t="s">
        <v>78</v>
      </c>
      <c r="GH4" s="37" t="s">
        <v>79</v>
      </c>
      <c r="GI4" s="37" t="s">
        <v>313</v>
      </c>
      <c r="GK4" s="46" t="s">
        <v>59</v>
      </c>
      <c r="GL4" s="54" t="s">
        <v>314</v>
      </c>
      <c r="GM4" s="54" t="s">
        <v>315</v>
      </c>
      <c r="GN4" s="41" t="s">
        <v>282</v>
      </c>
      <c r="GO4" s="55" t="s">
        <v>283</v>
      </c>
      <c r="GP4" s="37" t="s">
        <v>175</v>
      </c>
      <c r="GQ4" s="37" t="s">
        <v>176</v>
      </c>
      <c r="GR4" s="37" t="s">
        <v>175</v>
      </c>
      <c r="GS4" s="37" t="s">
        <v>176</v>
      </c>
      <c r="GT4" s="37" t="s">
        <v>177</v>
      </c>
      <c r="GU4" s="37" t="s">
        <v>77</v>
      </c>
      <c r="GV4" s="37" t="s">
        <v>78</v>
      </c>
      <c r="GW4" s="37" t="s">
        <v>79</v>
      </c>
      <c r="GX4" s="37" t="s">
        <v>316</v>
      </c>
      <c r="GZ4" s="46" t="s">
        <v>59</v>
      </c>
      <c r="HA4" s="54" t="s">
        <v>317</v>
      </c>
      <c r="HB4" s="54" t="s">
        <v>318</v>
      </c>
      <c r="HC4" s="41" t="s">
        <v>282</v>
      </c>
      <c r="HD4" s="55" t="s">
        <v>283</v>
      </c>
      <c r="HE4" s="37" t="s">
        <v>184</v>
      </c>
      <c r="HF4" s="37" t="s">
        <v>185</v>
      </c>
      <c r="HG4" s="37" t="s">
        <v>184</v>
      </c>
      <c r="HH4" s="37" t="s">
        <v>185</v>
      </c>
      <c r="HI4" s="37" t="s">
        <v>186</v>
      </c>
      <c r="HJ4" s="37" t="s">
        <v>77</v>
      </c>
      <c r="HK4" s="37" t="s">
        <v>78</v>
      </c>
      <c r="HL4" s="37" t="s">
        <v>79</v>
      </c>
      <c r="HM4" s="37" t="s">
        <v>319</v>
      </c>
      <c r="HO4" s="46" t="s">
        <v>59</v>
      </c>
      <c r="HP4" s="54" t="s">
        <v>320</v>
      </c>
      <c r="HQ4" s="54" t="s">
        <v>321</v>
      </c>
      <c r="HR4" s="41" t="s">
        <v>282</v>
      </c>
      <c r="HS4" s="55" t="s">
        <v>283</v>
      </c>
      <c r="HT4" s="37" t="s">
        <v>193</v>
      </c>
      <c r="HU4" s="37" t="s">
        <v>194</v>
      </c>
      <c r="HV4" s="37" t="s">
        <v>193</v>
      </c>
      <c r="HW4" s="37" t="s">
        <v>194</v>
      </c>
      <c r="HX4" s="37" t="s">
        <v>195</v>
      </c>
      <c r="HY4" s="37" t="s">
        <v>77</v>
      </c>
      <c r="HZ4" s="37" t="s">
        <v>78</v>
      </c>
      <c r="IA4" s="37" t="s">
        <v>79</v>
      </c>
      <c r="IB4" s="37" t="s">
        <v>322</v>
      </c>
      <c r="ID4" s="46" t="s">
        <v>59</v>
      </c>
      <c r="IE4" s="54" t="s">
        <v>323</v>
      </c>
      <c r="IF4" s="54" t="s">
        <v>324</v>
      </c>
      <c r="IG4" s="41" t="s">
        <v>282</v>
      </c>
      <c r="IH4" s="55" t="s">
        <v>283</v>
      </c>
      <c r="II4" s="37" t="s">
        <v>202</v>
      </c>
      <c r="IJ4" s="37" t="s">
        <v>203</v>
      </c>
      <c r="IK4" s="37" t="s">
        <v>202</v>
      </c>
      <c r="IL4" s="37" t="s">
        <v>203</v>
      </c>
      <c r="IM4" s="37" t="s">
        <v>204</v>
      </c>
      <c r="IN4" s="37" t="s">
        <v>77</v>
      </c>
      <c r="IO4" s="37" t="s">
        <v>78</v>
      </c>
      <c r="IP4" s="37" t="s">
        <v>79</v>
      </c>
      <c r="IQ4" s="37" t="s">
        <v>325</v>
      </c>
      <c r="IS4" s="46" t="s">
        <v>59</v>
      </c>
      <c r="IT4" s="54" t="s">
        <v>326</v>
      </c>
      <c r="IU4" s="54" t="s">
        <v>327</v>
      </c>
      <c r="IV4" s="41" t="s">
        <v>282</v>
      </c>
      <c r="IW4" s="55" t="s">
        <v>283</v>
      </c>
      <c r="IX4" s="37" t="s">
        <v>211</v>
      </c>
      <c r="IY4" s="37" t="s">
        <v>212</v>
      </c>
      <c r="IZ4" s="37" t="s">
        <v>211</v>
      </c>
      <c r="JA4" s="37" t="s">
        <v>212</v>
      </c>
      <c r="JB4" s="37" t="s">
        <v>213</v>
      </c>
      <c r="JC4" s="37" t="s">
        <v>77</v>
      </c>
      <c r="JD4" s="37" t="s">
        <v>78</v>
      </c>
      <c r="JE4" s="37" t="s">
        <v>79</v>
      </c>
      <c r="JF4" s="37" t="s">
        <v>328</v>
      </c>
      <c r="JH4" s="46" t="s">
        <v>59</v>
      </c>
      <c r="JI4" s="54" t="s">
        <v>329</v>
      </c>
      <c r="JJ4" s="54" t="s">
        <v>330</v>
      </c>
      <c r="JK4" s="41" t="s">
        <v>282</v>
      </c>
      <c r="JL4" s="55" t="s">
        <v>283</v>
      </c>
      <c r="JM4" s="37" t="s">
        <v>220</v>
      </c>
      <c r="JN4" s="37" t="s">
        <v>221</v>
      </c>
      <c r="JO4" s="37" t="s">
        <v>220</v>
      </c>
      <c r="JP4" s="37" t="s">
        <v>221</v>
      </c>
      <c r="JQ4" s="37" t="s">
        <v>222</v>
      </c>
      <c r="JR4" s="37" t="s">
        <v>77</v>
      </c>
      <c r="JS4" s="37" t="s">
        <v>78</v>
      </c>
      <c r="JT4" s="37" t="s">
        <v>79</v>
      </c>
      <c r="JU4" s="37" t="s">
        <v>331</v>
      </c>
      <c r="JV4" s="62" t="s">
        <v>227</v>
      </c>
    </row>
    <row r="5" spans="1:283" x14ac:dyDescent="0.3">
      <c r="A5" s="179" t="s">
        <v>332</v>
      </c>
      <c r="B5" s="81">
        <v>9.1999999999999993</v>
      </c>
      <c r="C5" s="82">
        <v>12.693672210254199</v>
      </c>
      <c r="D5" s="82">
        <v>326.28521854719446</v>
      </c>
      <c r="E5" s="82">
        <v>4.5508646085318247</v>
      </c>
      <c r="F5" s="82">
        <v>330.83608315572627</v>
      </c>
      <c r="G5" s="82">
        <v>12.602149795057802</v>
      </c>
      <c r="H5" s="82">
        <v>4.5670602433254306</v>
      </c>
      <c r="I5" s="82">
        <v>330.8522787905199</v>
      </c>
      <c r="J5" s="82">
        <v>12.601827089574593</v>
      </c>
      <c r="K5" s="82">
        <v>4.5671175577883307</v>
      </c>
      <c r="L5" s="82">
        <v>330.85233610498278</v>
      </c>
      <c r="M5" s="82">
        <v>12.60182594755752</v>
      </c>
      <c r="N5" s="82">
        <v>4.5671177606201496</v>
      </c>
      <c r="O5" s="82">
        <v>330.8523363078146</v>
      </c>
      <c r="P5" s="82">
        <v>12.601825943516003</v>
      </c>
      <c r="Q5" s="82">
        <v>330.8523363078146</v>
      </c>
      <c r="R5" s="82">
        <v>12.601825943516003</v>
      </c>
      <c r="S5" s="82">
        <v>12.647749076885102</v>
      </c>
      <c r="T5" s="82">
        <v>-0.17883454917321981</v>
      </c>
      <c r="U5" s="82">
        <v>0.79693949765448968</v>
      </c>
      <c r="V5" s="82">
        <v>327.06026239747882</v>
      </c>
      <c r="W5" s="82">
        <v>-0.27640801188846842</v>
      </c>
      <c r="X5" s="82">
        <v>334.00714265235956</v>
      </c>
      <c r="Y5" s="82">
        <v>-1.2203782043988221</v>
      </c>
      <c r="Z5" s="82">
        <v>347.01856390543799</v>
      </c>
      <c r="AA5" s="82">
        <v>-4.1401627812023456</v>
      </c>
      <c r="AB5" s="135">
        <v>12.647749076885102</v>
      </c>
      <c r="AC5" s="83">
        <v>9.1999999999999993</v>
      </c>
      <c r="AD5" s="84">
        <v>45.267211882233482</v>
      </c>
      <c r="AE5" s="83">
        <v>9.1547327881177658</v>
      </c>
      <c r="AF5" s="84">
        <v>9.0534423764466965</v>
      </c>
      <c r="AG5" s="95"/>
      <c r="AH5" s="85">
        <v>17</v>
      </c>
      <c r="AI5" s="86">
        <v>93.169202331294315</v>
      </c>
      <c r="AJ5" s="82">
        <v>92.255778779026727</v>
      </c>
      <c r="AK5" s="82">
        <v>87.688661017688773</v>
      </c>
      <c r="AL5" s="87">
        <v>418.5409973262212</v>
      </c>
      <c r="AM5" s="82">
        <v>11.158324381565244</v>
      </c>
      <c r="AN5" s="136">
        <v>0.101130717673279</v>
      </c>
      <c r="AO5" s="88">
        <v>0.10113071767331228</v>
      </c>
      <c r="AP5" s="89">
        <v>3.2506598281456418E-2</v>
      </c>
      <c r="AQ5" s="90">
        <v>5.4805413136055483</v>
      </c>
      <c r="AR5" s="91">
        <v>-2.6621936161362633E-3</v>
      </c>
      <c r="AS5" s="82">
        <v>1.1863519956916303E-2</v>
      </c>
      <c r="AT5" s="82">
        <v>332.55266723104131</v>
      </c>
      <c r="AU5" s="82">
        <v>-0.27907020550460471</v>
      </c>
      <c r="AV5" s="82">
        <v>339.50120283152972</v>
      </c>
      <c r="AW5" s="82">
        <v>-1.2107772456973036</v>
      </c>
      <c r="AX5" s="82">
        <v>352.5177574203546</v>
      </c>
      <c r="AY5" s="82">
        <v>-4.1075912949835685</v>
      </c>
      <c r="AZ5" s="135">
        <v>12.546618359211823</v>
      </c>
      <c r="BA5" s="83">
        <v>9.1455996855716499</v>
      </c>
      <c r="BB5" s="84">
        <v>47.292335910325889</v>
      </c>
      <c r="BC5" s="83">
        <v>9.098307349661324</v>
      </c>
      <c r="BD5" s="84">
        <v>9.4584671820651778</v>
      </c>
      <c r="BE5" s="95"/>
      <c r="BF5" s="90">
        <v>5.5239997209840483</v>
      </c>
      <c r="BG5" s="91">
        <v>-2.66132418684226E-3</v>
      </c>
      <c r="BH5" s="82">
        <v>1.1958403600371714E-2</v>
      </c>
      <c r="BI5" s="82">
        <v>338.08862535562571</v>
      </c>
      <c r="BJ5" s="82">
        <v>-0.28173152969144699</v>
      </c>
      <c r="BK5" s="82">
        <v>345.03879465390588</v>
      </c>
      <c r="BL5" s="82">
        <v>-1.2011725148796906</v>
      </c>
      <c r="BM5" s="82">
        <v>358.06044202605079</v>
      </c>
      <c r="BN5" s="82">
        <v>-4.0750070117690509</v>
      </c>
      <c r="BO5" s="135">
        <v>12.445487641538545</v>
      </c>
      <c r="BP5" s="83">
        <v>9.089211679726743</v>
      </c>
      <c r="BQ5" s="84">
        <v>47.009183928130582</v>
      </c>
      <c r="BR5" s="83">
        <v>9.0422024957986125</v>
      </c>
      <c r="BS5" s="84">
        <v>9.4018367856261165</v>
      </c>
      <c r="BT5" s="95"/>
      <c r="BU5" s="90">
        <v>5.5681703373386933</v>
      </c>
      <c r="BV5" s="91">
        <v>-2.6604464663253858E-3</v>
      </c>
      <c r="BW5" s="82">
        <v>1.2054763687490085E-2</v>
      </c>
      <c r="BX5" s="82">
        <v>343.66885045665191</v>
      </c>
      <c r="BY5" s="82">
        <v>-0.2843919761577724</v>
      </c>
      <c r="BZ5" s="82">
        <v>350.62063179981811</v>
      </c>
      <c r="CA5" s="82">
        <v>-1.191564041869043</v>
      </c>
      <c r="CB5" s="82">
        <v>363.64733138699034</v>
      </c>
      <c r="CC5" s="82">
        <v>-4.0424100330735016</v>
      </c>
      <c r="CD5" s="135">
        <v>12.344356923865266</v>
      </c>
      <c r="CE5" s="83">
        <v>9.0326146951168091</v>
      </c>
      <c r="CF5" s="84">
        <v>47.569110249774837</v>
      </c>
      <c r="CG5" s="83">
        <v>8.9850455848670343</v>
      </c>
      <c r="CH5" s="84">
        <v>9.5138220499549675</v>
      </c>
      <c r="CI5" s="95"/>
      <c r="CJ5" s="90">
        <v>5.6130706637152619</v>
      </c>
      <c r="CK5" s="91">
        <v>-2.659560457320471E-3</v>
      </c>
      <c r="CL5" s="82">
        <v>1.2152636522044763E-2</v>
      </c>
      <c r="CM5" s="82">
        <v>349.29407375688919</v>
      </c>
      <c r="CN5" s="82">
        <v>-0.28705153661509286</v>
      </c>
      <c r="CO5" s="82">
        <v>356.24744548701341</v>
      </c>
      <c r="CP5" s="82">
        <v>-1.1819518566000795</v>
      </c>
      <c r="CQ5" s="82">
        <v>369.2791567051803</v>
      </c>
      <c r="CR5" s="82">
        <v>-4.0098004604511814</v>
      </c>
      <c r="CS5" s="135">
        <v>12.243226206191988</v>
      </c>
      <c r="CT5" s="83">
        <v>8.9757044369127144</v>
      </c>
      <c r="CU5" s="84">
        <v>49.145763714754764</v>
      </c>
      <c r="CV5" s="83">
        <v>8.9265586731979596</v>
      </c>
      <c r="CW5" s="84">
        <v>9.8291527429509529</v>
      </c>
      <c r="CX5" s="95"/>
      <c r="CY5" s="90">
        <v>5.6587187794310134</v>
      </c>
      <c r="CZ5" s="91">
        <v>-2.6586661625874588E-3</v>
      </c>
      <c r="DA5" s="82">
        <v>1.2252059607847409E-2</v>
      </c>
      <c r="DB5" s="82">
        <v>354.96504459592808</v>
      </c>
      <c r="DC5" s="82">
        <v>-0.28971020277768034</v>
      </c>
      <c r="DD5" s="82">
        <v>361.91998505012765</v>
      </c>
      <c r="DE5" s="82">
        <v>-1.172335989019083</v>
      </c>
      <c r="DF5" s="82">
        <v>374.95666729964307</v>
      </c>
      <c r="DG5" s="82">
        <v>-3.9771783954955859</v>
      </c>
      <c r="DH5" s="135">
        <v>12.142095488518709</v>
      </c>
      <c r="DI5" s="83">
        <v>8.9169323449092435</v>
      </c>
      <c r="DJ5" s="84">
        <v>48.471942379318733</v>
      </c>
      <c r="DK5" s="83">
        <v>8.8684604025299247</v>
      </c>
      <c r="DL5" s="84">
        <v>9.6943884758637466</v>
      </c>
      <c r="DM5" s="95"/>
      <c r="DN5" s="90">
        <v>5.7051333661565753</v>
      </c>
      <c r="DO5" s="91">
        <v>-2.6577635849128127E-3</v>
      </c>
      <c r="DP5" s="82">
        <v>1.2353071698729562E-2</v>
      </c>
      <c r="DQ5" s="82">
        <v>360.68253103378339</v>
      </c>
      <c r="DR5" s="82">
        <v>-0.29236796636259316</v>
      </c>
      <c r="DS5" s="82">
        <v>367.63901854428832</v>
      </c>
      <c r="DT5" s="82">
        <v>-1.1627164690838097</v>
      </c>
      <c r="DU5" s="82">
        <v>380.68063121001916</v>
      </c>
      <c r="DV5" s="82">
        <v>-3.9445439398391318</v>
      </c>
      <c r="DW5" s="135">
        <v>12.040964770845431</v>
      </c>
      <c r="DX5" s="83">
        <v>8.8584698689998476</v>
      </c>
      <c r="DY5" s="84">
        <v>49.623405246252972</v>
      </c>
      <c r="DZ5" s="83">
        <v>8.8088464637535946</v>
      </c>
      <c r="EA5" s="84">
        <v>9.9246810492505944</v>
      </c>
      <c r="EB5" s="95"/>
      <c r="EC5" s="90">
        <v>5.7523337332114046</v>
      </c>
      <c r="ED5" s="91">
        <v>-2.6568527271081947E-3</v>
      </c>
      <c r="EE5" s="82">
        <v>1.2455712851030148E-2</v>
      </c>
      <c r="EF5" s="82">
        <v>366.44732047984581</v>
      </c>
      <c r="EG5" s="82">
        <v>-0.29502481908970135</v>
      </c>
      <c r="EH5" s="82">
        <v>373.40533337406629</v>
      </c>
      <c r="EI5" s="82">
        <v>-1.1530933267633938</v>
      </c>
      <c r="EJ5" s="82">
        <v>386.45183582551891</v>
      </c>
      <c r="EK5" s="82">
        <v>-3.9118971951528381</v>
      </c>
      <c r="EL5" s="135">
        <v>11.939834053172152</v>
      </c>
      <c r="EM5" s="83">
        <v>8.7991540216962889</v>
      </c>
      <c r="EN5" s="84">
        <v>51.208612409537224</v>
      </c>
      <c r="EO5" s="83">
        <v>8.7479454092867517</v>
      </c>
      <c r="EP5" s="84">
        <v>10.241722481907445</v>
      </c>
      <c r="EQ5" s="95"/>
      <c r="ER5" s="90">
        <v>5.800339844144764</v>
      </c>
      <c r="ES5" s="91">
        <v>-2.655933592011489E-3</v>
      </c>
      <c r="ET5" s="82">
        <v>1.256002447876148E-2</v>
      </c>
      <c r="EU5" s="82">
        <v>372.26022034846937</v>
      </c>
      <c r="EV5" s="82">
        <v>-0.29768075268171285</v>
      </c>
      <c r="EW5" s="82">
        <v>379.21973694906342</v>
      </c>
      <c r="EX5" s="82">
        <v>-1.1434665920382554</v>
      </c>
      <c r="EY5" s="82">
        <v>392.27108854051033</v>
      </c>
      <c r="EZ5" s="82">
        <v>-3.8792382631460081</v>
      </c>
      <c r="FA5" s="135">
        <v>11.838703335498874</v>
      </c>
      <c r="FB5" s="83">
        <v>8.7379871640369533</v>
      </c>
      <c r="FC5" s="84">
        <v>50.452643705332534</v>
      </c>
      <c r="FD5" s="83">
        <v>8.6875345203316208</v>
      </c>
      <c r="FE5" s="84">
        <v>10.090528741066507</v>
      </c>
      <c r="FF5" s="95"/>
      <c r="FG5" s="90">
        <v>5.8491723446791033</v>
      </c>
      <c r="FH5" s="91">
        <v>-2.6550061824861617E-3</v>
      </c>
      <c r="FI5" s="82">
        <v>1.2666049411594849E-2</v>
      </c>
      <c r="FJ5" s="82">
        <v>378.12205874256011</v>
      </c>
      <c r="FK5" s="82">
        <v>-0.300335758864199</v>
      </c>
      <c r="FL5" s="82">
        <v>385.08305736750094</v>
      </c>
      <c r="FM5" s="82">
        <v>-1.1338362949000058</v>
      </c>
      <c r="FN5" s="82">
        <v>398.13921743810744</v>
      </c>
      <c r="FO5" s="82">
        <v>-3.846567245565915</v>
      </c>
      <c r="FP5" s="135">
        <v>11.737572617825595</v>
      </c>
      <c r="FQ5" s="83">
        <v>8.677037289032425</v>
      </c>
      <c r="FR5" s="84">
        <v>51.616537093915227</v>
      </c>
      <c r="FS5" s="83">
        <v>8.6254207519385098</v>
      </c>
      <c r="FT5" s="84">
        <v>10.323307418783045</v>
      </c>
      <c r="FU5" s="95"/>
      <c r="FV5" s="90">
        <v>5.898852592097974</v>
      </c>
      <c r="FW5" s="91">
        <v>-2.6540705014216448E-3</v>
      </c>
      <c r="FX5" s="82">
        <v>1.2773831955848629E-2</v>
      </c>
      <c r="FY5" s="82">
        <v>384.03368516661391</v>
      </c>
      <c r="FZ5" s="82">
        <v>-0.30298982936562063</v>
      </c>
      <c r="GA5" s="82">
        <v>390.99614412925757</v>
      </c>
      <c r="GB5" s="82">
        <v>-1.1242024653513558</v>
      </c>
      <c r="GC5" s="82">
        <v>404.0570720032083</v>
      </c>
      <c r="GD5" s="82">
        <v>-3.8138842441974852</v>
      </c>
      <c r="GE5" s="135">
        <v>11.636441900152317</v>
      </c>
      <c r="GF5" s="83">
        <v>8.615335791074342</v>
      </c>
      <c r="GG5" s="84">
        <v>53.415200533214247</v>
      </c>
      <c r="GH5" s="83">
        <v>8.5619205905411278</v>
      </c>
      <c r="GI5" s="84">
        <v>10.683040106642849</v>
      </c>
      <c r="GJ5" s="97"/>
      <c r="GK5" s="90">
        <v>5.9494026861664056</v>
      </c>
      <c r="GL5" s="91">
        <v>-2.6531265517327827E-3</v>
      </c>
      <c r="GM5" s="82">
        <v>1.2883417958652076E-2</v>
      </c>
      <c r="GN5" s="82">
        <v>389.99597127073901</v>
      </c>
      <c r="GO5" s="82">
        <v>-0.30564295591735341</v>
      </c>
      <c r="GP5" s="82">
        <v>396.95986887989199</v>
      </c>
      <c r="GQ5" s="82">
        <v>-1.1145651334060205</v>
      </c>
      <c r="GR5" s="82">
        <v>410.0255238665178</v>
      </c>
      <c r="GS5" s="82">
        <v>-3.781189360862979</v>
      </c>
      <c r="GT5" s="135">
        <v>11.535311182479038</v>
      </c>
      <c r="GU5" s="83">
        <v>8.5515945008342182</v>
      </c>
      <c r="GV5" s="84">
        <v>53.007122051038635</v>
      </c>
      <c r="GW5" s="83">
        <v>8.4985873787831796</v>
      </c>
      <c r="GX5" s="84">
        <v>10.601424410207727</v>
      </c>
      <c r="GY5" s="97"/>
      <c r="GZ5" s="90">
        <v>6.0008455016777527</v>
      </c>
      <c r="HA5" s="91">
        <v>-2.6521743363605559E-3</v>
      </c>
      <c r="HB5" s="82">
        <v>1.2994854875490547E-2</v>
      </c>
      <c r="HC5" s="82">
        <v>396.00981162729227</v>
      </c>
      <c r="HD5" s="82">
        <v>-0.30829513025371397</v>
      </c>
      <c r="HE5" s="82">
        <v>402.97512618727905</v>
      </c>
      <c r="HF5" s="82">
        <v>-1.1049243290886264</v>
      </c>
      <c r="HG5" s="82">
        <v>416.04546758118363</v>
      </c>
      <c r="HH5" s="82">
        <v>-3.7484826974216725</v>
      </c>
      <c r="HI5" s="135">
        <v>11.43418046480576</v>
      </c>
      <c r="HJ5" s="83">
        <v>8.4877467944659859</v>
      </c>
      <c r="HK5" s="84">
        <v>53.42082783227653</v>
      </c>
      <c r="HL5" s="83">
        <v>8.4343259666337094</v>
      </c>
      <c r="HM5" s="84">
        <v>10.684165566455306</v>
      </c>
      <c r="HN5" s="97"/>
      <c r="HO5" s="90">
        <v>6.0532047227277284</v>
      </c>
      <c r="HP5" s="91">
        <v>-2.6512138582714426E-3</v>
      </c>
      <c r="HQ5" s="82">
        <v>1.3108191841328455E-2</v>
      </c>
      <c r="HR5" s="82">
        <v>402.07612454186136</v>
      </c>
      <c r="HS5" s="82">
        <v>-0.31094634411198541</v>
      </c>
      <c r="HT5" s="82">
        <v>409.04283435259185</v>
      </c>
      <c r="HU5" s="82">
        <v>-1.0952800824346189</v>
      </c>
      <c r="HV5" s="82">
        <v>422.11782143377877</v>
      </c>
      <c r="HW5" s="82">
        <v>-3.715764355769545</v>
      </c>
      <c r="HX5" s="135">
        <v>11.333049747132481</v>
      </c>
      <c r="HY5" s="83">
        <v>8.4235126310154023</v>
      </c>
      <c r="HZ5" s="84">
        <v>55.266539597566222</v>
      </c>
      <c r="IA5" s="83">
        <v>8.368246091417836</v>
      </c>
      <c r="IB5" s="84">
        <v>11.053307919513244</v>
      </c>
      <c r="IC5" s="97"/>
      <c r="ID5" s="90">
        <v>6.1065048788235083</v>
      </c>
      <c r="IE5" s="91">
        <v>-2.6502451204579707E-3</v>
      </c>
      <c r="IF5" s="82">
        <v>1.322347974554614E-2</v>
      </c>
      <c r="IG5" s="82">
        <v>408.1958529004304</v>
      </c>
      <c r="IH5" s="82">
        <v>-0.31359658923244338</v>
      </c>
      <c r="II5" s="82">
        <v>415.16393625746781</v>
      </c>
      <c r="IJ5" s="82">
        <v>-1.0856324234901669</v>
      </c>
      <c r="IK5" s="82">
        <v>428.24352829146704</v>
      </c>
      <c r="IL5" s="82">
        <v>-3.6830344378389568</v>
      </c>
      <c r="IM5" s="135">
        <v>11.231919029459203</v>
      </c>
      <c r="IN5" s="83">
        <v>8.3576415672127737</v>
      </c>
      <c r="IO5" s="84">
        <v>56.023495447808713</v>
      </c>
      <c r="IP5" s="83">
        <v>8.301618071764965</v>
      </c>
      <c r="IQ5" s="84">
        <v>11.204699089561743</v>
      </c>
      <c r="IR5" s="97"/>
      <c r="IS5" s="90">
        <v>6.1607713829435671</v>
      </c>
      <c r="IT5" s="91">
        <v>-2.6492681259378688E-3</v>
      </c>
      <c r="IU5" s="82">
        <v>1.3340771310918051E-2</v>
      </c>
      <c r="IV5" s="82">
        <v>414.36996505468488</v>
      </c>
      <c r="IW5" s="82">
        <v>-0.31624585735838123</v>
      </c>
      <c r="IX5" s="82">
        <v>421.33940024931314</v>
      </c>
      <c r="IY5" s="82">
        <v>-1.0759813823120712</v>
      </c>
      <c r="IZ5" s="82">
        <v>434.4235564873083</v>
      </c>
      <c r="JA5" s="82">
        <v>-3.6502930455983362</v>
      </c>
      <c r="JB5" s="135">
        <v>11.130788311785924</v>
      </c>
      <c r="JC5" s="83">
        <v>8.2906490108348123</v>
      </c>
      <c r="JD5" s="84">
        <v>55.79916432969334</v>
      </c>
      <c r="JE5" s="83">
        <v>8.234849846505119</v>
      </c>
      <c r="JF5" s="84">
        <v>11.159832865938668</v>
      </c>
      <c r="JG5" s="97"/>
      <c r="JH5" s="90">
        <v>6.2160305716723023</v>
      </c>
      <c r="JI5" s="91">
        <v>-2.6482828777552145E-3</v>
      </c>
      <c r="JJ5" s="82">
        <v>1.3460121176906453E-2</v>
      </c>
      <c r="JK5" s="82">
        <v>420.59945574753414</v>
      </c>
      <c r="JL5" s="82">
        <v>-0.31889414023613644</v>
      </c>
      <c r="JM5" s="82">
        <v>427.57022106682564</v>
      </c>
      <c r="JN5" s="82">
        <v>-1.0663269889676676</v>
      </c>
      <c r="JO5" s="82">
        <v>440.65890074578078</v>
      </c>
      <c r="JP5" s="82">
        <v>-3.6175402810518547</v>
      </c>
      <c r="JQ5" s="135">
        <v>11.029657594112646</v>
      </c>
      <c r="JR5" s="83">
        <v>8.2233566993503011</v>
      </c>
      <c r="JS5" s="84">
        <v>56.570566840994374</v>
      </c>
      <c r="JT5" s="83">
        <v>8.1667861325093067</v>
      </c>
      <c r="JU5" s="84">
        <v>11.314113368198875</v>
      </c>
      <c r="JV5" s="92">
        <v>11.075580727481203</v>
      </c>
    </row>
    <row r="6" spans="1:283" x14ac:dyDescent="0.3">
      <c r="B6" s="25" t="s">
        <v>65</v>
      </c>
      <c r="C6" s="25" t="s">
        <v>65</v>
      </c>
      <c r="D6" s="25" t="s">
        <v>65</v>
      </c>
      <c r="F6" s="25" t="s">
        <v>65</v>
      </c>
      <c r="G6" s="25" t="s">
        <v>65</v>
      </c>
      <c r="H6" s="24"/>
      <c r="I6" s="25" t="s">
        <v>65</v>
      </c>
      <c r="J6" s="25" t="s">
        <v>65</v>
      </c>
      <c r="K6" s="24"/>
      <c r="L6" s="25" t="s">
        <v>65</v>
      </c>
      <c r="M6" s="25" t="s">
        <v>65</v>
      </c>
      <c r="N6" s="24"/>
      <c r="O6" s="25" t="s">
        <v>65</v>
      </c>
      <c r="P6" s="25" t="s">
        <v>65</v>
      </c>
      <c r="T6" s="212" t="s">
        <v>333</v>
      </c>
      <c r="U6" s="213"/>
      <c r="V6" s="34" t="s">
        <v>334</v>
      </c>
      <c r="W6" s="34" t="s">
        <v>334</v>
      </c>
      <c r="X6" s="214" t="s">
        <v>335</v>
      </c>
      <c r="Y6" s="215"/>
      <c r="AC6" s="27" t="s">
        <v>80</v>
      </c>
      <c r="AD6" s="7"/>
      <c r="AE6" s="27" t="s">
        <v>80</v>
      </c>
      <c r="AF6" s="24"/>
      <c r="AH6" s="201" t="s">
        <v>229</v>
      </c>
      <c r="AI6" s="155"/>
      <c r="AJ6" s="28"/>
      <c r="AK6" s="28"/>
      <c r="AL6" s="25" t="s">
        <v>65</v>
      </c>
      <c r="AM6" s="25" t="s">
        <v>65</v>
      </c>
      <c r="AN6" s="25" t="s">
        <v>336</v>
      </c>
      <c r="AO6" s="79" t="s">
        <v>84</v>
      </c>
      <c r="AP6" s="80" t="s">
        <v>85</v>
      </c>
      <c r="AQ6" s="24"/>
      <c r="AR6" s="57" t="s">
        <v>86</v>
      </c>
      <c r="AS6" s="24"/>
      <c r="AT6" s="58" t="s">
        <v>337</v>
      </c>
      <c r="AU6" s="58" t="s">
        <v>337</v>
      </c>
      <c r="BA6" s="27" t="s">
        <v>80</v>
      </c>
      <c r="BB6" s="7"/>
      <c r="BC6" s="27" t="s">
        <v>80</v>
      </c>
      <c r="BD6" s="24"/>
      <c r="BF6" s="24"/>
      <c r="BG6" s="57" t="s">
        <v>86</v>
      </c>
      <c r="BH6" s="24"/>
      <c r="BI6" s="58" t="s">
        <v>337</v>
      </c>
      <c r="BJ6" s="58" t="s">
        <v>337</v>
      </c>
      <c r="BP6" s="27" t="s">
        <v>80</v>
      </c>
      <c r="BQ6" s="7"/>
      <c r="BR6" s="27" t="s">
        <v>80</v>
      </c>
      <c r="BS6" s="24"/>
      <c r="BU6" s="24"/>
      <c r="BV6" s="57" t="s">
        <v>86</v>
      </c>
      <c r="BW6" s="24"/>
      <c r="BX6" s="58" t="s">
        <v>337</v>
      </c>
      <c r="BY6" s="58" t="s">
        <v>337</v>
      </c>
      <c r="CE6" s="27" t="s">
        <v>80</v>
      </c>
      <c r="CF6" s="7"/>
      <c r="CG6" s="27" t="s">
        <v>80</v>
      </c>
      <c r="CH6" s="24"/>
      <c r="CJ6" s="24"/>
      <c r="CK6" s="57" t="s">
        <v>86</v>
      </c>
      <c r="CL6" s="24"/>
      <c r="CM6" s="58" t="s">
        <v>337</v>
      </c>
      <c r="CN6" s="58" t="s">
        <v>337</v>
      </c>
      <c r="CT6" s="27" t="s">
        <v>80</v>
      </c>
      <c r="CU6" s="7"/>
      <c r="CV6" s="27" t="s">
        <v>80</v>
      </c>
      <c r="CW6" s="24"/>
      <c r="CY6" s="24"/>
      <c r="CZ6" s="57" t="s">
        <v>86</v>
      </c>
      <c r="DA6" s="24"/>
      <c r="DB6" s="58" t="s">
        <v>337</v>
      </c>
      <c r="DC6" s="58" t="s">
        <v>337</v>
      </c>
      <c r="DI6" s="27" t="s">
        <v>80</v>
      </c>
      <c r="DJ6" s="7"/>
      <c r="DK6" s="27" t="s">
        <v>80</v>
      </c>
      <c r="DL6" s="24"/>
      <c r="DN6" s="24"/>
      <c r="DO6" s="57" t="s">
        <v>86</v>
      </c>
      <c r="DP6" s="24"/>
      <c r="DQ6" s="58" t="s">
        <v>337</v>
      </c>
      <c r="DR6" s="58" t="s">
        <v>337</v>
      </c>
      <c r="DX6" s="27" t="s">
        <v>80</v>
      </c>
      <c r="DY6" s="7"/>
      <c r="DZ6" s="27" t="s">
        <v>80</v>
      </c>
      <c r="EA6" s="24"/>
      <c r="EC6" s="24"/>
      <c r="ED6" s="57" t="s">
        <v>86</v>
      </c>
      <c r="EE6" s="24"/>
      <c r="EF6" s="58" t="s">
        <v>337</v>
      </c>
      <c r="EG6" s="58" t="s">
        <v>337</v>
      </c>
      <c r="EM6" s="27" t="s">
        <v>80</v>
      </c>
      <c r="EN6" s="7"/>
      <c r="EO6" s="27" t="s">
        <v>80</v>
      </c>
      <c r="EP6" s="24"/>
      <c r="ER6" s="24"/>
      <c r="ES6" s="57" t="s">
        <v>86</v>
      </c>
      <c r="ET6" s="24"/>
      <c r="EU6" s="58" t="s">
        <v>337</v>
      </c>
      <c r="EV6" s="58" t="s">
        <v>337</v>
      </c>
      <c r="FB6" s="27" t="s">
        <v>80</v>
      </c>
      <c r="FC6" s="7"/>
      <c r="FD6" s="27" t="s">
        <v>80</v>
      </c>
      <c r="FE6" s="24"/>
      <c r="FG6" s="24"/>
      <c r="FH6" s="57" t="s">
        <v>86</v>
      </c>
      <c r="FI6" s="24"/>
      <c r="FJ6" s="58" t="s">
        <v>337</v>
      </c>
      <c r="FK6" s="58" t="s">
        <v>337</v>
      </c>
      <c r="FQ6" s="27" t="s">
        <v>80</v>
      </c>
      <c r="FR6" s="7"/>
      <c r="FS6" s="27" t="s">
        <v>80</v>
      </c>
      <c r="FT6" s="24"/>
      <c r="FV6" s="24"/>
      <c r="FW6" s="57" t="s">
        <v>86</v>
      </c>
      <c r="FX6" s="24"/>
      <c r="FY6" s="58" t="s">
        <v>337</v>
      </c>
      <c r="FZ6" s="58" t="s">
        <v>337</v>
      </c>
      <c r="GF6" s="27" t="s">
        <v>80</v>
      </c>
      <c r="GG6" s="7"/>
      <c r="GH6" s="27" t="s">
        <v>80</v>
      </c>
      <c r="GI6" s="24"/>
      <c r="GK6" s="24"/>
      <c r="GL6" s="57" t="s">
        <v>86</v>
      </c>
      <c r="GM6" s="24"/>
      <c r="GN6" s="58" t="s">
        <v>337</v>
      </c>
      <c r="GO6" s="58" t="s">
        <v>337</v>
      </c>
      <c r="GP6" s="6"/>
      <c r="GQ6" s="6"/>
      <c r="GR6" s="6"/>
      <c r="GS6" s="6"/>
      <c r="GT6" s="6"/>
      <c r="GU6" s="27" t="s">
        <v>80</v>
      </c>
      <c r="GV6" s="7"/>
      <c r="GW6" s="27" t="s">
        <v>80</v>
      </c>
      <c r="GX6" s="24"/>
      <c r="GZ6" s="24"/>
      <c r="HA6" s="57" t="s">
        <v>86</v>
      </c>
      <c r="HB6" s="24"/>
      <c r="HC6" s="58" t="s">
        <v>337</v>
      </c>
      <c r="HD6" s="58" t="s">
        <v>337</v>
      </c>
      <c r="HE6" s="6"/>
      <c r="HF6" s="6"/>
      <c r="HG6" s="6"/>
      <c r="HH6" s="6"/>
      <c r="HI6" s="6"/>
      <c r="HJ6" s="27" t="s">
        <v>80</v>
      </c>
      <c r="HK6" s="7"/>
      <c r="HL6" s="27" t="s">
        <v>80</v>
      </c>
      <c r="HM6" s="24"/>
      <c r="HO6" s="24"/>
      <c r="HP6" s="57" t="s">
        <v>86</v>
      </c>
      <c r="HQ6" s="24"/>
      <c r="HR6" s="58" t="s">
        <v>337</v>
      </c>
      <c r="HS6" s="58" t="s">
        <v>337</v>
      </c>
      <c r="HT6" s="6"/>
      <c r="HU6" s="6"/>
      <c r="HV6" s="6"/>
      <c r="HW6" s="6"/>
      <c r="HX6" s="6"/>
      <c r="HY6" s="27" t="s">
        <v>80</v>
      </c>
      <c r="HZ6" s="7"/>
      <c r="IA6" s="27" t="s">
        <v>80</v>
      </c>
      <c r="IB6" s="24"/>
      <c r="ID6" s="24"/>
      <c r="IE6" s="57" t="s">
        <v>86</v>
      </c>
      <c r="IF6" s="24"/>
      <c r="IG6" s="58" t="s">
        <v>337</v>
      </c>
      <c r="IH6" s="58" t="s">
        <v>337</v>
      </c>
      <c r="II6" s="6"/>
      <c r="IJ6" s="6"/>
      <c r="IK6" s="6"/>
      <c r="IL6" s="6"/>
      <c r="IM6" s="6"/>
      <c r="IN6" s="27" t="s">
        <v>80</v>
      </c>
      <c r="IO6" s="7"/>
      <c r="IP6" s="27" t="s">
        <v>80</v>
      </c>
      <c r="IQ6" s="24"/>
      <c r="IS6" s="24"/>
      <c r="IT6" s="57" t="s">
        <v>86</v>
      </c>
      <c r="IU6" s="24"/>
      <c r="IV6" s="58" t="s">
        <v>337</v>
      </c>
      <c r="IW6" s="58" t="s">
        <v>337</v>
      </c>
      <c r="IX6" s="6"/>
      <c r="IY6" s="6"/>
      <c r="IZ6" s="6"/>
      <c r="JA6" s="6"/>
      <c r="JB6" s="6"/>
      <c r="JC6" s="27" t="s">
        <v>80</v>
      </c>
      <c r="JD6" s="7"/>
      <c r="JE6" s="27" t="s">
        <v>80</v>
      </c>
      <c r="JF6" s="24"/>
      <c r="JH6" s="24"/>
      <c r="JI6" s="57" t="s">
        <v>86</v>
      </c>
      <c r="JJ6" s="24"/>
      <c r="JK6" s="58" t="s">
        <v>337</v>
      </c>
      <c r="JL6" s="58" t="s">
        <v>337</v>
      </c>
      <c r="JM6" s="6"/>
      <c r="JN6" s="6"/>
      <c r="JO6" s="6"/>
      <c r="JP6" s="6"/>
      <c r="JQ6" s="6"/>
      <c r="JR6" s="27" t="s">
        <v>80</v>
      </c>
      <c r="JS6" s="7"/>
      <c r="JT6" s="27" t="s">
        <v>80</v>
      </c>
      <c r="JU6" s="24"/>
      <c r="JV6" s="27" t="s">
        <v>80</v>
      </c>
    </row>
    <row r="7" spans="1:283" x14ac:dyDescent="0.3">
      <c r="B7" s="24">
        <v>9.2141699999999993</v>
      </c>
      <c r="C7" s="1">
        <v>12.722</v>
      </c>
      <c r="D7" s="24">
        <v>324.89366391865087</v>
      </c>
      <c r="E7" s="31" t="s">
        <v>338</v>
      </c>
      <c r="F7" s="24">
        <v>329.09709174105143</v>
      </c>
      <c r="G7" s="24">
        <v>12.636799999999999</v>
      </c>
      <c r="H7" s="32" t="s">
        <v>339</v>
      </c>
      <c r="I7" s="24">
        <v>329.09709174105143</v>
      </c>
      <c r="J7" s="24">
        <v>12.636799999999999</v>
      </c>
      <c r="K7" s="32" t="s">
        <v>339</v>
      </c>
      <c r="L7" s="24">
        <v>329.09709174105143</v>
      </c>
      <c r="M7" s="24">
        <v>12.636799999999999</v>
      </c>
      <c r="N7" s="32" t="s">
        <v>339</v>
      </c>
      <c r="O7" s="24">
        <v>329.09709174105143</v>
      </c>
      <c r="P7" s="24">
        <v>12.636799999999999</v>
      </c>
      <c r="T7" s="216" t="s">
        <v>340</v>
      </c>
      <c r="U7" s="217"/>
      <c r="V7" s="35">
        <v>327.19163628169946</v>
      </c>
      <c r="W7" s="35">
        <v>0.30903276440302307</v>
      </c>
      <c r="X7" s="35">
        <v>334.00714265235956</v>
      </c>
      <c r="Y7" s="36">
        <v>-1.2203782043988223</v>
      </c>
      <c r="AC7" s="24">
        <v>326.28521854719446</v>
      </c>
      <c r="AD7" s="32" t="s">
        <v>14</v>
      </c>
      <c r="AE7" s="24">
        <v>330.85233630853241</v>
      </c>
      <c r="AF7" s="32" t="s">
        <v>14</v>
      </c>
      <c r="AH7" s="226" t="s">
        <v>365</v>
      </c>
      <c r="AI7" s="226"/>
      <c r="AJ7" s="28"/>
      <c r="AK7" s="28"/>
      <c r="AL7" s="24">
        <v>418.20277816366826</v>
      </c>
      <c r="AM7" s="24">
        <v>11.1629</v>
      </c>
      <c r="AN7" s="8">
        <v>9.3089043457491139E-2</v>
      </c>
      <c r="AO7" s="64">
        <v>3.3278935163139067E-9</v>
      </c>
      <c r="AP7" s="50">
        <v>1.2797873339156071E-2</v>
      </c>
      <c r="AQ7" s="24"/>
      <c r="AR7" s="51">
        <v>-2.6621936161363054E-3</v>
      </c>
      <c r="AS7" s="24"/>
      <c r="AT7" s="24">
        <v>332.68300757071671</v>
      </c>
      <c r="AU7" s="24">
        <v>0.30660154202407319</v>
      </c>
      <c r="BA7" s="24">
        <v>331.75902548046145</v>
      </c>
      <c r="BB7" s="32" t="s">
        <v>14</v>
      </c>
      <c r="BC7" s="24">
        <v>336.36235858128151</v>
      </c>
      <c r="BD7" s="32" t="s">
        <v>14</v>
      </c>
      <c r="BF7" s="24"/>
      <c r="BG7" s="51">
        <v>-2.6613241868422483E-3</v>
      </c>
      <c r="BH7" s="24"/>
      <c r="BI7" s="24">
        <v>338.21793174468712</v>
      </c>
      <c r="BJ7" s="24">
        <v>0.30416936444330755</v>
      </c>
      <c r="BL7" s="6">
        <v>-1.2011725148796906</v>
      </c>
      <c r="BP7" s="24">
        <v>337.27608425595957</v>
      </c>
      <c r="BQ7" s="32" t="s">
        <v>14</v>
      </c>
      <c r="BR7" s="24">
        <v>341.91622620374181</v>
      </c>
      <c r="BS7" s="32" t="s">
        <v>14</v>
      </c>
      <c r="BU7" s="24"/>
      <c r="BV7" s="51">
        <v>-2.6604464663254621E-3</v>
      </c>
      <c r="BW7" s="24"/>
      <c r="BX7" s="24">
        <v>343.79712249225167</v>
      </c>
      <c r="BY7" s="24">
        <v>0.30173623923805398</v>
      </c>
      <c r="CA7" s="6">
        <v>-1.191564041869043</v>
      </c>
      <c r="CE7" s="24">
        <v>342.83710126542292</v>
      </c>
      <c r="CF7" s="32" t="s">
        <v>14</v>
      </c>
      <c r="CG7" s="24">
        <v>347.5146601518523</v>
      </c>
      <c r="CH7" s="32" t="s">
        <v>14</v>
      </c>
      <c r="CJ7" s="24"/>
      <c r="CK7" s="51">
        <v>-2.659560457320442E-3</v>
      </c>
      <c r="CL7" s="24"/>
      <c r="CM7" s="24">
        <v>349.42131103940216</v>
      </c>
      <c r="CN7" s="24">
        <v>0.29930217398859271</v>
      </c>
      <c r="CP7" s="6">
        <v>-1.1819518566000795</v>
      </c>
      <c r="CT7" s="24">
        <v>348.44280020012849</v>
      </c>
      <c r="CU7" s="32" t="s">
        <v>14</v>
      </c>
      <c r="CV7" s="24">
        <v>353.15839918298769</v>
      </c>
      <c r="CW7" s="32" t="s">
        <v>14</v>
      </c>
      <c r="CY7" s="24"/>
      <c r="CZ7" s="51">
        <v>-2.6586661625875043E-3</v>
      </c>
      <c r="DA7" s="24"/>
      <c r="DB7" s="24">
        <v>355.09124672895291</v>
      </c>
      <c r="DC7" s="24">
        <v>0.29686717627813275</v>
      </c>
      <c r="DE7" s="6">
        <v>-1.172335989019083</v>
      </c>
      <c r="DI7" s="24">
        <v>354.09392261720848</v>
      </c>
      <c r="DJ7" s="32" t="s">
        <v>14</v>
      </c>
      <c r="DK7" s="24">
        <v>358.84820042233895</v>
      </c>
      <c r="DL7" s="32" t="s">
        <v>14</v>
      </c>
      <c r="DN7" s="24"/>
      <c r="DO7" s="51">
        <v>-2.6577635849127802E-3</v>
      </c>
      <c r="DP7" s="24"/>
      <c r="DQ7" s="24">
        <v>360.8076976241436</v>
      </c>
      <c r="DR7" s="24">
        <v>0.29443125369278761</v>
      </c>
      <c r="DT7" s="6">
        <v>-1.1627164690838097</v>
      </c>
      <c r="DX7" s="24">
        <v>359.79122853271389</v>
      </c>
      <c r="DY7" s="32" t="s">
        <v>14</v>
      </c>
      <c r="DZ7" s="24">
        <v>364.58483997705673</v>
      </c>
      <c r="EA7" s="32" t="s">
        <v>14</v>
      </c>
      <c r="EC7" s="24"/>
      <c r="ED7" s="51">
        <v>-2.6568527271082043E-3</v>
      </c>
      <c r="EE7" s="24"/>
      <c r="EF7" s="24">
        <v>366.57145113759111</v>
      </c>
      <c r="EG7" s="24">
        <v>0.291994413821553</v>
      </c>
      <c r="EI7" s="6">
        <v>-1.1530933267633938</v>
      </c>
      <c r="EM7" s="24">
        <v>365.53549703949005</v>
      </c>
      <c r="EN7" s="32" t="s">
        <v>14</v>
      </c>
      <c r="EO7" s="24">
        <v>370.36911357627736</v>
      </c>
      <c r="EP7" s="32" t="s">
        <v>14</v>
      </c>
      <c r="ER7" s="24"/>
      <c r="ES7" s="51">
        <v>-2.6559335920115102E-3</v>
      </c>
      <c r="ET7" s="24"/>
      <c r="EU7" s="24">
        <v>372.38331468687693</v>
      </c>
      <c r="EV7" s="24">
        <v>0.28955666425628174</v>
      </c>
      <c r="EX7" s="6">
        <v>-1.1434665920382554</v>
      </c>
      <c r="FB7" s="24">
        <v>371.32752695112185</v>
      </c>
      <c r="FC7" s="32" t="s">
        <v>14</v>
      </c>
      <c r="FD7" s="24">
        <v>376.20183723835441</v>
      </c>
      <c r="FE7" s="32" t="s">
        <v>14</v>
      </c>
      <c r="FG7" s="24"/>
      <c r="FH7" s="51">
        <v>-2.6550061824862164E-3</v>
      </c>
      <c r="FI7" s="24"/>
      <c r="FJ7" s="24">
        <v>378.24411637813563</v>
      </c>
      <c r="FK7" s="24">
        <v>0.28711801259166098</v>
      </c>
      <c r="FM7" s="6">
        <v>-1.1338362949000058</v>
      </c>
      <c r="FQ7" s="24">
        <v>377.16813747327672</v>
      </c>
      <c r="FR7" s="32" t="s">
        <v>14</v>
      </c>
      <c r="FS7" s="24">
        <v>382.08384796669168</v>
      </c>
      <c r="FT7" s="32" t="s">
        <v>14</v>
      </c>
      <c r="FV7" s="24"/>
      <c r="FW7" s="51">
        <v>-2.6540705014216209E-3</v>
      </c>
      <c r="FX7" s="24"/>
      <c r="FY7" s="24">
        <v>384.15470571909293</v>
      </c>
      <c r="FZ7" s="24">
        <v>0.28467846642518829</v>
      </c>
      <c r="GB7" s="6">
        <v>-1.1242024653513558</v>
      </c>
      <c r="GF7" s="24">
        <v>383.05816890385933</v>
      </c>
      <c r="GG7" s="32" t="s">
        <v>14</v>
      </c>
      <c r="GH7" s="24">
        <v>388.01600447566466</v>
      </c>
      <c r="GI7" s="32" t="s">
        <v>14</v>
      </c>
      <c r="GK7" s="24"/>
      <c r="GL7" s="51">
        <v>-2.6531265517327923E-3</v>
      </c>
      <c r="GM7" s="24"/>
      <c r="GN7" s="24">
        <v>390.11595436308801</v>
      </c>
      <c r="GO7" s="24">
        <v>0.2822380333571482</v>
      </c>
      <c r="GP7" s="6"/>
      <c r="GQ7" s="6">
        <v>-1.1145651334060205</v>
      </c>
      <c r="GR7" s="6"/>
      <c r="GS7" s="6"/>
      <c r="GT7" s="6"/>
      <c r="GU7" s="24">
        <v>388.99848336347299</v>
      </c>
      <c r="GV7" s="32" t="s">
        <v>14</v>
      </c>
      <c r="GW7" s="24">
        <v>393.99918794820445</v>
      </c>
      <c r="GX7" s="32" t="s">
        <v>14</v>
      </c>
      <c r="GZ7" s="24"/>
      <c r="HA7" s="51">
        <v>-2.6521743363605577E-3</v>
      </c>
      <c r="HB7" s="24"/>
      <c r="HC7" s="24">
        <v>396.12875688570995</v>
      </c>
      <c r="HD7" s="24">
        <v>0.279796720990588</v>
      </c>
      <c r="HE7" s="6"/>
      <c r="HF7" s="6">
        <v>-1.1049243290886264</v>
      </c>
      <c r="HG7" s="6"/>
      <c r="HH7" s="6"/>
      <c r="HI7" s="6"/>
      <c r="HJ7" s="24">
        <v>394.98996555777472</v>
      </c>
      <c r="HK7" s="32" t="s">
        <v>14</v>
      </c>
      <c r="HL7" s="24">
        <v>400.03430282671451</v>
      </c>
      <c r="HM7" s="32" t="s">
        <v>14</v>
      </c>
      <c r="HO7" s="24"/>
      <c r="HP7" s="51">
        <v>-2.6512138582714976E-3</v>
      </c>
      <c r="HQ7" s="24"/>
      <c r="HR7" s="24">
        <v>402.19403159577968</v>
      </c>
      <c r="HS7" s="24">
        <v>0.27735453693129464</v>
      </c>
      <c r="HT7" s="6"/>
      <c r="HU7" s="6">
        <v>-1.0952800824346189</v>
      </c>
      <c r="HV7" s="6"/>
      <c r="HW7" s="6"/>
      <c r="HX7" s="6"/>
      <c r="HY7" s="24">
        <v>401.0335235734122</v>
      </c>
      <c r="HZ7" s="32" t="s">
        <v>14</v>
      </c>
      <c r="IA7" s="24">
        <v>406.12227763909846</v>
      </c>
      <c r="IB7" s="32" t="s">
        <v>14</v>
      </c>
      <c r="ID7" s="24"/>
      <c r="IE7" s="51">
        <v>-2.6502451204579325E-3</v>
      </c>
      <c r="IF7" s="24"/>
      <c r="IG7" s="24">
        <v>408.3127213825158</v>
      </c>
      <c r="IH7" s="24">
        <v>0.27491148878777072</v>
      </c>
      <c r="II7" s="6"/>
      <c r="IJ7" s="6">
        <v>-1.0856324234901669</v>
      </c>
      <c r="IK7" s="6"/>
      <c r="IL7" s="6"/>
      <c r="IM7" s="6"/>
      <c r="IN7" s="24">
        <v>407.130089709331</v>
      </c>
      <c r="IO7" s="32" t="s">
        <v>14</v>
      </c>
      <c r="IP7" s="24">
        <v>412.26406586178399</v>
      </c>
      <c r="IQ7" s="32" t="s">
        <v>14</v>
      </c>
      <c r="IS7" s="24"/>
      <c r="IT7" s="51">
        <v>-2.6492681259379174E-3</v>
      </c>
      <c r="IU7" s="24"/>
      <c r="IV7" s="24">
        <v>414.48579460083948</v>
      </c>
      <c r="IW7" s="24">
        <v>0.27246758417121081</v>
      </c>
      <c r="IX7" s="6"/>
      <c r="IY7" s="6">
        <v>-1.0759813823120712</v>
      </c>
      <c r="IZ7" s="6"/>
      <c r="JA7" s="6"/>
      <c r="JB7" s="6"/>
      <c r="JC7" s="24">
        <v>413.28062134535713</v>
      </c>
      <c r="JD7" s="32" t="s">
        <v>14</v>
      </c>
      <c r="JE7" s="24">
        <v>418.46064682175074</v>
      </c>
      <c r="JF7" s="32" t="s">
        <v>14</v>
      </c>
      <c r="JH7" s="24"/>
      <c r="JI7" s="51">
        <v>-2.6482828777552301E-3</v>
      </c>
      <c r="JJ7" s="24"/>
      <c r="JK7" s="24">
        <v>420.71424599689675</v>
      </c>
      <c r="JL7" s="24">
        <v>0.27002283069547789</v>
      </c>
      <c r="JM7" s="6"/>
      <c r="JN7" s="6">
        <v>-1.0663269889676676</v>
      </c>
      <c r="JO7" s="6"/>
      <c r="JP7" s="6"/>
      <c r="JQ7" s="6"/>
      <c r="JR7" s="24">
        <v>419.48610185007618</v>
      </c>
      <c r="JS7" s="32" t="s">
        <v>14</v>
      </c>
      <c r="JT7" s="24">
        <v>424.71302663969504</v>
      </c>
      <c r="JU7" s="32" t="s">
        <v>14</v>
      </c>
      <c r="JV7" s="63">
        <v>424.71302663969504</v>
      </c>
    </row>
    <row r="8" spans="1:283" x14ac:dyDescent="0.3">
      <c r="B8" s="1">
        <v>130</v>
      </c>
      <c r="C8" s="26" t="s">
        <v>66</v>
      </c>
      <c r="D8" s="26" t="s">
        <v>66</v>
      </c>
      <c r="F8" s="33">
        <v>132</v>
      </c>
      <c r="G8" s="26" t="s">
        <v>66</v>
      </c>
      <c r="H8" s="31" t="s">
        <v>68</v>
      </c>
      <c r="I8" s="33">
        <v>132</v>
      </c>
      <c r="J8" s="26" t="s">
        <v>66</v>
      </c>
      <c r="K8" s="31" t="s">
        <v>68</v>
      </c>
      <c r="L8" s="33">
        <v>132</v>
      </c>
      <c r="M8" s="26" t="s">
        <v>66</v>
      </c>
      <c r="N8" s="31" t="s">
        <v>68</v>
      </c>
      <c r="O8" s="33">
        <v>132</v>
      </c>
      <c r="P8" s="26" t="s">
        <v>66</v>
      </c>
      <c r="AC8" s="25" t="s">
        <v>65</v>
      </c>
      <c r="AD8" s="25" t="s">
        <v>65</v>
      </c>
      <c r="AE8" s="25" t="s">
        <v>65</v>
      </c>
      <c r="AF8" s="25" t="s">
        <v>65</v>
      </c>
      <c r="AH8" s="226"/>
      <c r="AI8" s="226"/>
      <c r="AJ8" s="28"/>
      <c r="AK8" s="28"/>
      <c r="AL8" s="33">
        <v>177</v>
      </c>
      <c r="AM8" s="26" t="s">
        <v>66</v>
      </c>
      <c r="AN8" s="8"/>
      <c r="AO8" s="201" t="s">
        <v>229</v>
      </c>
      <c r="BA8" s="25" t="s">
        <v>65</v>
      </c>
      <c r="BB8" s="25" t="s">
        <v>65</v>
      </c>
      <c r="BC8" s="25" t="s">
        <v>65</v>
      </c>
      <c r="BD8" s="25" t="s">
        <v>65</v>
      </c>
      <c r="BF8" s="24"/>
      <c r="BH8" s="56"/>
      <c r="BP8" s="25" t="s">
        <v>65</v>
      </c>
      <c r="BQ8" s="25" t="s">
        <v>65</v>
      </c>
      <c r="BR8" s="25" t="s">
        <v>65</v>
      </c>
      <c r="BS8" s="25" t="s">
        <v>65</v>
      </c>
      <c r="BU8" s="24"/>
      <c r="BW8" s="56"/>
      <c r="CE8" s="25" t="s">
        <v>65</v>
      </c>
      <c r="CF8" s="25" t="s">
        <v>65</v>
      </c>
      <c r="CG8" s="25" t="s">
        <v>65</v>
      </c>
      <c r="CH8" s="25" t="s">
        <v>65</v>
      </c>
      <c r="CJ8" s="24"/>
      <c r="CL8" s="56"/>
      <c r="CT8" s="25" t="s">
        <v>65</v>
      </c>
      <c r="CU8" s="25" t="s">
        <v>65</v>
      </c>
      <c r="CV8" s="25" t="s">
        <v>65</v>
      </c>
      <c r="CW8" s="25" t="s">
        <v>65</v>
      </c>
      <c r="CY8" s="24"/>
      <c r="DA8" s="56"/>
      <c r="DI8" s="25" t="s">
        <v>65</v>
      </c>
      <c r="DJ8" s="25" t="s">
        <v>65</v>
      </c>
      <c r="DK8" s="25" t="s">
        <v>65</v>
      </c>
      <c r="DL8" s="25" t="s">
        <v>65</v>
      </c>
      <c r="DN8" s="24"/>
      <c r="DP8" s="56"/>
      <c r="DX8" s="25" t="s">
        <v>65</v>
      </c>
      <c r="DY8" s="25" t="s">
        <v>65</v>
      </c>
      <c r="DZ8" s="25" t="s">
        <v>65</v>
      </c>
      <c r="EA8" s="25" t="s">
        <v>65</v>
      </c>
      <c r="EC8" s="24"/>
      <c r="EE8" s="56"/>
      <c r="EM8" s="25" t="s">
        <v>65</v>
      </c>
      <c r="EN8" s="25" t="s">
        <v>65</v>
      </c>
      <c r="EO8" s="25" t="s">
        <v>65</v>
      </c>
      <c r="EP8" s="25" t="s">
        <v>65</v>
      </c>
      <c r="ER8" s="24"/>
      <c r="ET8" s="56"/>
      <c r="FB8" s="25" t="s">
        <v>65</v>
      </c>
      <c r="FC8" s="25" t="s">
        <v>65</v>
      </c>
      <c r="FD8" s="25" t="s">
        <v>65</v>
      </c>
      <c r="FE8" s="25" t="s">
        <v>65</v>
      </c>
      <c r="FG8" s="24"/>
      <c r="FI8" s="56"/>
      <c r="FQ8" s="25" t="s">
        <v>65</v>
      </c>
      <c r="FR8" s="25" t="s">
        <v>65</v>
      </c>
      <c r="FS8" s="25" t="s">
        <v>65</v>
      </c>
      <c r="FT8" s="25" t="s">
        <v>65</v>
      </c>
      <c r="FV8" s="24"/>
      <c r="FX8" s="56"/>
      <c r="GF8" s="25" t="s">
        <v>65</v>
      </c>
      <c r="GG8" s="25" t="s">
        <v>65</v>
      </c>
      <c r="GH8" s="25" t="s">
        <v>65</v>
      </c>
      <c r="GI8" s="25" t="s">
        <v>65</v>
      </c>
      <c r="GK8" s="24"/>
      <c r="GL8" s="6"/>
      <c r="GM8" s="56"/>
      <c r="GN8" s="6"/>
      <c r="GO8" s="6"/>
      <c r="GP8" s="6"/>
      <c r="GQ8" s="6"/>
      <c r="GR8" s="6"/>
      <c r="GS8" s="6"/>
      <c r="GT8" s="6"/>
      <c r="GU8" s="25" t="s">
        <v>65</v>
      </c>
      <c r="GV8" s="25" t="s">
        <v>65</v>
      </c>
      <c r="GW8" s="25" t="s">
        <v>65</v>
      </c>
      <c r="GX8" s="25" t="s">
        <v>65</v>
      </c>
      <c r="GZ8" s="24"/>
      <c r="HA8" s="6"/>
      <c r="HB8" s="56"/>
      <c r="HC8" s="6"/>
      <c r="HD8" s="6"/>
      <c r="HE8" s="6"/>
      <c r="HF8" s="6"/>
      <c r="HG8" s="6"/>
      <c r="HH8" s="6"/>
      <c r="HI8" s="6"/>
      <c r="HJ8" s="25" t="s">
        <v>65</v>
      </c>
      <c r="HK8" s="25" t="s">
        <v>65</v>
      </c>
      <c r="HL8" s="25" t="s">
        <v>65</v>
      </c>
      <c r="HM8" s="25" t="s">
        <v>65</v>
      </c>
      <c r="HO8" s="24"/>
      <c r="HP8" s="6"/>
      <c r="HQ8" s="56"/>
      <c r="HR8" s="6"/>
      <c r="HS8" s="6"/>
      <c r="HT8" s="6"/>
      <c r="HU8" s="6"/>
      <c r="HV8" s="6"/>
      <c r="HW8" s="6"/>
      <c r="HX8" s="6"/>
      <c r="HY8" s="25" t="s">
        <v>65</v>
      </c>
      <c r="HZ8" s="25" t="s">
        <v>65</v>
      </c>
      <c r="IA8" s="25" t="s">
        <v>65</v>
      </c>
      <c r="IB8" s="25" t="s">
        <v>65</v>
      </c>
      <c r="ID8" s="24"/>
      <c r="IE8" s="6"/>
      <c r="IF8" s="56"/>
      <c r="IG8" s="6"/>
      <c r="IH8" s="6"/>
      <c r="II8" s="6"/>
      <c r="IJ8" s="6"/>
      <c r="IK8" s="6"/>
      <c r="IL8" s="6"/>
      <c r="IM8" s="6"/>
      <c r="IN8" s="25" t="s">
        <v>65</v>
      </c>
      <c r="IO8" s="25" t="s">
        <v>65</v>
      </c>
      <c r="IP8" s="25" t="s">
        <v>65</v>
      </c>
      <c r="IQ8" s="25" t="s">
        <v>65</v>
      </c>
      <c r="IS8" s="24"/>
      <c r="IT8" s="6"/>
      <c r="IU8" s="56"/>
      <c r="IV8" s="6"/>
      <c r="IW8" s="6"/>
      <c r="IX8" s="6"/>
      <c r="IY8" s="6"/>
      <c r="IZ8" s="6"/>
      <c r="JA8" s="6"/>
      <c r="JB8" s="6"/>
      <c r="JC8" s="25" t="s">
        <v>65</v>
      </c>
      <c r="JD8" s="25" t="s">
        <v>65</v>
      </c>
      <c r="JE8" s="25" t="s">
        <v>65</v>
      </c>
      <c r="JF8" s="25" t="s">
        <v>65</v>
      </c>
      <c r="JH8" s="24"/>
      <c r="JI8" s="6"/>
      <c r="JJ8" s="56"/>
      <c r="JK8" s="6"/>
      <c r="JL8" s="6"/>
      <c r="JM8" s="6"/>
      <c r="JN8" s="6"/>
      <c r="JO8" s="6"/>
      <c r="JP8" s="6"/>
      <c r="JQ8" s="6"/>
      <c r="JR8" s="25" t="s">
        <v>65</v>
      </c>
      <c r="JS8" s="25" t="s">
        <v>65</v>
      </c>
      <c r="JT8" s="25" t="s">
        <v>65</v>
      </c>
      <c r="JU8" s="25" t="s">
        <v>65</v>
      </c>
      <c r="JV8" s="25" t="s">
        <v>65</v>
      </c>
      <c r="JW8" s="25" t="s">
        <v>65</v>
      </c>
    </row>
    <row r="9" spans="1:283" x14ac:dyDescent="0.3">
      <c r="B9" s="27">
        <v>9.1909600000000005</v>
      </c>
      <c r="C9" s="1">
        <v>12.675599999999999</v>
      </c>
      <c r="D9" s="24">
        <v>327.17298522623696</v>
      </c>
      <c r="F9" s="24">
        <v>331.39565842846264</v>
      </c>
      <c r="G9" s="24">
        <v>12.590999999999999</v>
      </c>
      <c r="H9" s="24"/>
      <c r="I9" s="24">
        <v>331.39565842846264</v>
      </c>
      <c r="J9" s="24">
        <v>12.590999999999999</v>
      </c>
      <c r="K9" s="24"/>
      <c r="L9" s="24">
        <v>331.39565842846264</v>
      </c>
      <c r="M9" s="24">
        <v>12.590999999999999</v>
      </c>
      <c r="N9" s="24"/>
      <c r="O9" s="24">
        <v>331.39565842846264</v>
      </c>
      <c r="P9" s="24">
        <v>12.590999999999999</v>
      </c>
      <c r="T9" s="218" t="s">
        <v>341</v>
      </c>
      <c r="U9" s="219"/>
      <c r="V9" s="35">
        <v>327.19163628169946</v>
      </c>
      <c r="W9" s="36">
        <v>0.30903276440302319</v>
      </c>
      <c r="AC9" s="24">
        <v>324.89366391865087</v>
      </c>
      <c r="AD9" s="24">
        <v>9.2141699999999993</v>
      </c>
      <c r="AE9" s="24">
        <v>329.09709174105143</v>
      </c>
      <c r="AF9" s="24">
        <v>9.1720900000000007</v>
      </c>
      <c r="AH9" s="226"/>
      <c r="AI9" s="226"/>
      <c r="AJ9" s="28"/>
      <c r="AK9" s="28"/>
      <c r="AL9" s="24">
        <v>420.07289581762075</v>
      </c>
      <c r="AM9" s="24">
        <v>11.137600000000001</v>
      </c>
      <c r="AN9" s="8"/>
      <c r="AO9" s="225" t="s">
        <v>374</v>
      </c>
      <c r="AP9" s="225"/>
      <c r="AQ9" s="225"/>
      <c r="AR9" s="24"/>
      <c r="AS9" s="24"/>
      <c r="AT9" s="24"/>
      <c r="AU9" s="32" t="s">
        <v>87</v>
      </c>
      <c r="AV9" s="24"/>
      <c r="AW9" s="24"/>
      <c r="BA9" s="24">
        <v>331.39565842846264</v>
      </c>
      <c r="BB9" s="24">
        <v>9.1493599999999997</v>
      </c>
      <c r="BC9" s="24">
        <v>335.64583238916782</v>
      </c>
      <c r="BD9" s="24">
        <v>9.1054399999999998</v>
      </c>
      <c r="BF9" s="24"/>
      <c r="BG9" s="24"/>
      <c r="BH9" s="24"/>
      <c r="BI9" s="24"/>
      <c r="BJ9" s="32" t="s">
        <v>87</v>
      </c>
      <c r="BK9" s="24"/>
      <c r="BL9" s="24"/>
      <c r="BP9" s="24">
        <v>335.64583238916782</v>
      </c>
      <c r="BQ9" s="24">
        <v>9.1054399999999998</v>
      </c>
      <c r="BR9" s="24">
        <v>340.29486475203748</v>
      </c>
      <c r="BS9" s="24">
        <v>9.0590899999999994</v>
      </c>
      <c r="BU9" s="24"/>
      <c r="BV9" s="24"/>
      <c r="BW9" s="24"/>
      <c r="BX9" s="24"/>
      <c r="BY9" s="32" t="s">
        <v>87</v>
      </c>
      <c r="BZ9" s="24"/>
      <c r="CA9" s="24"/>
      <c r="CE9" s="24">
        <v>342.2640203464872</v>
      </c>
      <c r="CF9" s="24">
        <v>9.0385799999999996</v>
      </c>
      <c r="CG9" s="24">
        <v>346.96475853870896</v>
      </c>
      <c r="CH9" s="24">
        <v>8.9905799999999996</v>
      </c>
      <c r="CJ9" s="24"/>
      <c r="CK9" s="24"/>
      <c r="CL9" s="24"/>
      <c r="CM9" s="24"/>
      <c r="CN9" s="32" t="s">
        <v>87</v>
      </c>
      <c r="CO9" s="24"/>
      <c r="CP9" s="24"/>
      <c r="CT9" s="24">
        <v>346.96475853870896</v>
      </c>
      <c r="CU9" s="24">
        <v>8.9905799999999996</v>
      </c>
      <c r="CV9" s="24">
        <v>351.32621132668555</v>
      </c>
      <c r="CW9" s="24">
        <v>8.9457000000000004</v>
      </c>
      <c r="CY9" s="24"/>
      <c r="CZ9" s="24"/>
      <c r="DA9" s="24"/>
      <c r="DB9" s="24"/>
      <c r="DC9" s="32" t="s">
        <v>87</v>
      </c>
      <c r="DD9" s="24"/>
      <c r="DE9" s="24"/>
      <c r="DI9" s="24">
        <v>353.69908429560058</v>
      </c>
      <c r="DJ9" s="24">
        <v>8.9209099999999992</v>
      </c>
      <c r="DK9" s="24">
        <v>357.42694128537892</v>
      </c>
      <c r="DL9" s="24">
        <v>8.8834099999999996</v>
      </c>
      <c r="DN9" s="24"/>
      <c r="DO9" s="24"/>
      <c r="DP9" s="24"/>
      <c r="DQ9" s="24"/>
      <c r="DR9" s="32" t="s">
        <v>87</v>
      </c>
      <c r="DS9" s="24"/>
      <c r="DT9" s="24"/>
      <c r="DX9" s="24">
        <v>359.36637052098365</v>
      </c>
      <c r="DY9" s="24">
        <v>8.8630099999999992</v>
      </c>
      <c r="DZ9" s="24">
        <v>362.895752267734</v>
      </c>
      <c r="EA9" s="24">
        <v>8.8258600000000005</v>
      </c>
      <c r="EC9" s="24"/>
      <c r="ED9" s="24"/>
      <c r="EE9" s="24"/>
      <c r="EF9" s="24"/>
      <c r="EG9" s="32" t="s">
        <v>87</v>
      </c>
      <c r="EH9" s="24"/>
      <c r="EI9" s="24"/>
      <c r="EM9" s="24">
        <v>364.84956396437616</v>
      </c>
      <c r="EN9" s="24">
        <v>8.8061799999999995</v>
      </c>
      <c r="EO9" s="24">
        <v>368.41367269452007</v>
      </c>
      <c r="EP9" s="24">
        <v>8.7688299999999995</v>
      </c>
      <c r="ER9" s="24"/>
      <c r="ES9" s="24"/>
      <c r="ET9" s="24"/>
      <c r="EU9" s="24"/>
      <c r="EV9" s="32" t="s">
        <v>87</v>
      </c>
      <c r="EW9" s="24"/>
      <c r="EX9" s="24"/>
      <c r="FB9" s="24">
        <v>370.56998995853536</v>
      </c>
      <c r="FC9" s="24">
        <v>8.7457999999999991</v>
      </c>
      <c r="FD9" s="24">
        <v>376.09823360831541</v>
      </c>
      <c r="FE9" s="24">
        <v>8.6886600000000005</v>
      </c>
      <c r="FG9" s="24"/>
      <c r="FH9" s="24"/>
      <c r="FI9" s="24"/>
      <c r="FJ9" s="24"/>
      <c r="FK9" s="32" t="s">
        <v>87</v>
      </c>
      <c r="FL9" s="24"/>
      <c r="FM9" s="24"/>
      <c r="FQ9" s="24">
        <v>376.09823360831541</v>
      </c>
      <c r="FR9" s="24">
        <v>8.6886600000000005</v>
      </c>
      <c r="FS9" s="24">
        <v>381.67622102784844</v>
      </c>
      <c r="FT9" s="24">
        <v>8.6296400000000002</v>
      </c>
      <c r="FV9" s="24"/>
      <c r="FW9" s="24"/>
      <c r="FX9" s="24"/>
      <c r="FY9" s="24"/>
      <c r="FZ9" s="32" t="s">
        <v>87</v>
      </c>
      <c r="GA9" s="24"/>
      <c r="GB9" s="24"/>
      <c r="GF9" s="24">
        <v>381.67622102784844</v>
      </c>
      <c r="GG9" s="24">
        <v>8.6296400000000002</v>
      </c>
      <c r="GH9" s="24">
        <v>387.30098175677745</v>
      </c>
      <c r="GI9" s="24">
        <v>8.5694499999999998</v>
      </c>
      <c r="GK9" s="24"/>
      <c r="GL9" s="24"/>
      <c r="GM9" s="24"/>
      <c r="GN9" s="24"/>
      <c r="GO9" s="32" t="s">
        <v>87</v>
      </c>
      <c r="GP9" s="24"/>
      <c r="GQ9" s="24"/>
      <c r="GR9" s="6"/>
      <c r="GS9" s="6"/>
      <c r="GT9" s="6"/>
      <c r="GU9" s="24">
        <v>388.9011248860707</v>
      </c>
      <c r="GV9" s="24">
        <v>8.5526</v>
      </c>
      <c r="GW9" s="24">
        <v>392.96468623704391</v>
      </c>
      <c r="GX9" s="24">
        <v>8.5099900000000002</v>
      </c>
      <c r="GZ9" s="24"/>
      <c r="HA9" s="24"/>
      <c r="HB9" s="24"/>
      <c r="HC9" s="24"/>
      <c r="HD9" s="32" t="s">
        <v>87</v>
      </c>
      <c r="HE9" s="24"/>
      <c r="HF9" s="24"/>
      <c r="HG9" s="6"/>
      <c r="HH9" s="6"/>
      <c r="HI9" s="6"/>
      <c r="HJ9" s="24">
        <v>394.62676647176272</v>
      </c>
      <c r="HK9" s="24">
        <v>8.4916699999999992</v>
      </c>
      <c r="HL9" s="24">
        <v>398.67291426425504</v>
      </c>
      <c r="HM9" s="24">
        <v>8.4486699999999999</v>
      </c>
      <c r="HO9" s="24"/>
      <c r="HP9" s="24"/>
      <c r="HQ9" s="24"/>
      <c r="HR9" s="24"/>
      <c r="HS9" s="32" t="s">
        <v>87</v>
      </c>
      <c r="HT9" s="24"/>
      <c r="HU9" s="24"/>
      <c r="HV9" s="6"/>
      <c r="HW9" s="6"/>
      <c r="HX9" s="6"/>
      <c r="HY9" s="24">
        <v>400.39932254278949</v>
      </c>
      <c r="HZ9" s="24">
        <v>8.4304799999999993</v>
      </c>
      <c r="IA9" s="24">
        <v>404.4259354545573</v>
      </c>
      <c r="IB9" s="24">
        <v>8.3862199999999998</v>
      </c>
      <c r="ID9" s="24"/>
      <c r="IE9" s="24"/>
      <c r="IF9" s="24"/>
      <c r="IG9" s="24"/>
      <c r="IH9" s="32" t="s">
        <v>87</v>
      </c>
      <c r="II9" s="24"/>
      <c r="IJ9" s="24"/>
      <c r="IK9" s="6"/>
      <c r="IL9" s="6"/>
      <c r="IM9" s="6"/>
      <c r="IN9" s="24">
        <v>406.21156788863834</v>
      </c>
      <c r="IO9" s="24">
        <v>8.3673000000000002</v>
      </c>
      <c r="IP9" s="24">
        <v>412.07483057923736</v>
      </c>
      <c r="IQ9" s="24">
        <v>8.3036600000000007</v>
      </c>
      <c r="IS9" s="24"/>
      <c r="IT9" s="24"/>
      <c r="IU9" s="24"/>
      <c r="IV9" s="24"/>
      <c r="IW9" s="32" t="s">
        <v>87</v>
      </c>
      <c r="IX9" s="24"/>
      <c r="IY9" s="24"/>
      <c r="IZ9" s="6"/>
      <c r="JA9" s="6"/>
      <c r="JB9" s="6"/>
      <c r="JC9" s="24">
        <v>412.07483057923736</v>
      </c>
      <c r="JD9" s="24">
        <v>8.3036600000000007</v>
      </c>
      <c r="JE9" s="24">
        <v>418.20277816366826</v>
      </c>
      <c r="JF9" s="24">
        <v>8.2377400000000005</v>
      </c>
      <c r="JH9" s="24"/>
      <c r="JI9" s="24"/>
      <c r="JJ9" s="24"/>
      <c r="JK9" s="24"/>
      <c r="JL9" s="32" t="s">
        <v>87</v>
      </c>
      <c r="JM9" s="24"/>
      <c r="JN9" s="24"/>
      <c r="JO9" s="6"/>
      <c r="JP9" s="6"/>
      <c r="JQ9" s="6"/>
      <c r="JR9" s="24">
        <v>418.20277816366826</v>
      </c>
      <c r="JS9" s="24">
        <v>8.2377400000000005</v>
      </c>
      <c r="JT9" s="24">
        <v>423.85780096470779</v>
      </c>
      <c r="JU9" s="24">
        <v>8.1759900000000005</v>
      </c>
      <c r="JV9" s="24">
        <v>423.85780096470779</v>
      </c>
      <c r="JW9" s="24">
        <v>11.0869</v>
      </c>
    </row>
    <row r="10" spans="1:283" x14ac:dyDescent="0.3">
      <c r="B10" s="28">
        <v>131</v>
      </c>
      <c r="C10" s="26" t="s">
        <v>66</v>
      </c>
      <c r="D10" s="26" t="s">
        <v>66</v>
      </c>
      <c r="F10" s="33">
        <v>133</v>
      </c>
      <c r="G10" s="26" t="s">
        <v>66</v>
      </c>
      <c r="H10" s="24"/>
      <c r="I10" s="33">
        <v>133</v>
      </c>
      <c r="J10" s="26" t="s">
        <v>66</v>
      </c>
      <c r="K10" s="24"/>
      <c r="L10" s="33">
        <v>133</v>
      </c>
      <c r="M10" s="26" t="s">
        <v>66</v>
      </c>
      <c r="N10" s="24"/>
      <c r="O10" s="33">
        <v>133</v>
      </c>
      <c r="P10" s="26" t="s">
        <v>66</v>
      </c>
      <c r="AC10" s="33">
        <v>130</v>
      </c>
      <c r="AD10" s="26" t="s">
        <v>66</v>
      </c>
      <c r="AE10" s="33">
        <v>132</v>
      </c>
      <c r="AF10" s="26" t="s">
        <v>66</v>
      </c>
      <c r="AH10" s="226"/>
      <c r="AI10" s="226"/>
      <c r="AJ10" s="28"/>
      <c r="AK10" s="28"/>
      <c r="AL10" s="33">
        <v>178</v>
      </c>
      <c r="AM10" s="26" t="s">
        <v>66</v>
      </c>
      <c r="AN10" s="8"/>
      <c r="AO10" s="225"/>
      <c r="AP10" s="225"/>
      <c r="AQ10" s="225"/>
      <c r="AR10" s="224" t="s">
        <v>342</v>
      </c>
      <c r="AS10" s="211"/>
      <c r="AT10" s="35">
        <v>332.68300757071677</v>
      </c>
      <c r="AU10" s="35">
        <v>0.30660154202407319</v>
      </c>
      <c r="AV10" s="35">
        <v>339.50120283152978</v>
      </c>
      <c r="AW10" s="36">
        <v>-1.2107772456973036</v>
      </c>
      <c r="BA10" s="33">
        <v>133</v>
      </c>
      <c r="BB10" s="26" t="s">
        <v>66</v>
      </c>
      <c r="BC10" s="33">
        <v>135</v>
      </c>
      <c r="BD10" s="26" t="s">
        <v>66</v>
      </c>
      <c r="BF10" s="24"/>
      <c r="BG10" s="210" t="s">
        <v>342</v>
      </c>
      <c r="BH10" s="211"/>
      <c r="BI10" s="35">
        <v>338.21793174468706</v>
      </c>
      <c r="BJ10" s="35">
        <v>0.3041693644433075</v>
      </c>
      <c r="BK10" s="35">
        <v>345.03879465390582</v>
      </c>
      <c r="BL10" s="36">
        <v>-1.2011725148796906</v>
      </c>
      <c r="BP10" s="33">
        <v>135</v>
      </c>
      <c r="BQ10" s="26" t="s">
        <v>66</v>
      </c>
      <c r="BR10" s="33">
        <v>137</v>
      </c>
      <c r="BS10" s="26" t="s">
        <v>66</v>
      </c>
      <c r="BU10" s="24"/>
      <c r="BV10" s="210" t="s">
        <v>342</v>
      </c>
      <c r="BW10" s="211"/>
      <c r="BX10" s="35">
        <v>343.79712249225167</v>
      </c>
      <c r="BY10" s="35">
        <v>0.30173623923805404</v>
      </c>
      <c r="BZ10" s="35">
        <v>350.62063179981811</v>
      </c>
      <c r="CA10" s="36">
        <v>-1.191564041869043</v>
      </c>
      <c r="CE10" s="33">
        <v>138</v>
      </c>
      <c r="CF10" s="26" t="s">
        <v>66</v>
      </c>
      <c r="CG10" s="33">
        <v>140</v>
      </c>
      <c r="CH10" s="26" t="s">
        <v>66</v>
      </c>
      <c r="CJ10" s="24"/>
      <c r="CK10" s="210" t="s">
        <v>342</v>
      </c>
      <c r="CL10" s="211"/>
      <c r="CM10" s="35">
        <v>349.42131103940221</v>
      </c>
      <c r="CN10" s="35">
        <v>0.29930217398859271</v>
      </c>
      <c r="CO10" s="35">
        <v>356.24744548701347</v>
      </c>
      <c r="CP10" s="36">
        <v>-1.1819518566000795</v>
      </c>
      <c r="CT10" s="33">
        <v>140</v>
      </c>
      <c r="CU10" s="26" t="s">
        <v>66</v>
      </c>
      <c r="CV10" s="33">
        <v>142</v>
      </c>
      <c r="CW10" s="26" t="s">
        <v>66</v>
      </c>
      <c r="CY10" s="24"/>
      <c r="CZ10" s="210" t="s">
        <v>342</v>
      </c>
      <c r="DA10" s="211"/>
      <c r="DB10" s="35">
        <v>355.09124672895285</v>
      </c>
      <c r="DC10" s="35">
        <v>0.29686717627813269</v>
      </c>
      <c r="DD10" s="35">
        <v>361.91998505012759</v>
      </c>
      <c r="DE10" s="36">
        <v>-1.172335989019083</v>
      </c>
      <c r="DI10" s="33">
        <v>143</v>
      </c>
      <c r="DJ10" s="26" t="s">
        <v>66</v>
      </c>
      <c r="DK10" s="33">
        <v>145</v>
      </c>
      <c r="DL10" s="26" t="s">
        <v>66</v>
      </c>
      <c r="DN10" s="24"/>
      <c r="DO10" s="210" t="s">
        <v>342</v>
      </c>
      <c r="DP10" s="211"/>
      <c r="DQ10" s="35">
        <v>360.8076976241436</v>
      </c>
      <c r="DR10" s="35">
        <v>0.29443125369278772</v>
      </c>
      <c r="DS10" s="35">
        <v>367.63901854428832</v>
      </c>
      <c r="DT10" s="36">
        <v>-1.1627164690838094</v>
      </c>
      <c r="DX10" s="33">
        <v>146</v>
      </c>
      <c r="DY10" s="26" t="s">
        <v>66</v>
      </c>
      <c r="DZ10" s="33">
        <v>148</v>
      </c>
      <c r="EA10" s="26" t="s">
        <v>66</v>
      </c>
      <c r="EC10" s="24"/>
      <c r="ED10" s="210" t="s">
        <v>342</v>
      </c>
      <c r="EE10" s="211"/>
      <c r="EF10" s="35">
        <v>366.57145113759111</v>
      </c>
      <c r="EG10" s="35">
        <v>0.29199441382155294</v>
      </c>
      <c r="EH10" s="35">
        <v>373.40533337406629</v>
      </c>
      <c r="EI10" s="36">
        <v>-1.153093326763394</v>
      </c>
      <c r="EM10" s="33">
        <v>149</v>
      </c>
      <c r="EN10" s="26" t="s">
        <v>66</v>
      </c>
      <c r="EO10" s="33">
        <v>151</v>
      </c>
      <c r="EP10" s="26" t="s">
        <v>66</v>
      </c>
      <c r="ER10" s="24"/>
      <c r="ES10" s="210" t="s">
        <v>342</v>
      </c>
      <c r="ET10" s="211"/>
      <c r="EU10" s="35">
        <v>372.38331468687693</v>
      </c>
      <c r="EV10" s="35">
        <v>0.28955666425628174</v>
      </c>
      <c r="EW10" s="35">
        <v>379.21973694906342</v>
      </c>
      <c r="EX10" s="36">
        <v>-1.1434665920382554</v>
      </c>
      <c r="FB10" s="33">
        <v>152</v>
      </c>
      <c r="FC10" s="26" t="s">
        <v>66</v>
      </c>
      <c r="FD10" s="33">
        <v>155</v>
      </c>
      <c r="FE10" s="26" t="s">
        <v>66</v>
      </c>
      <c r="FG10" s="24"/>
      <c r="FH10" s="210" t="s">
        <v>342</v>
      </c>
      <c r="FI10" s="211"/>
      <c r="FJ10" s="35">
        <v>378.24411637813563</v>
      </c>
      <c r="FK10" s="35">
        <v>0.28711801259166098</v>
      </c>
      <c r="FL10" s="35">
        <v>385.08305736750094</v>
      </c>
      <c r="FM10" s="36">
        <v>-1.1338362949000058</v>
      </c>
      <c r="FQ10" s="33">
        <v>155</v>
      </c>
      <c r="FR10" s="26" t="s">
        <v>66</v>
      </c>
      <c r="FS10" s="33">
        <v>158</v>
      </c>
      <c r="FT10" s="26" t="s">
        <v>66</v>
      </c>
      <c r="FV10" s="24"/>
      <c r="FW10" s="210" t="s">
        <v>342</v>
      </c>
      <c r="FX10" s="211"/>
      <c r="FY10" s="35">
        <v>384.15470571909293</v>
      </c>
      <c r="FZ10" s="35">
        <v>0.28467846642518835</v>
      </c>
      <c r="GA10" s="35">
        <v>390.99614412925757</v>
      </c>
      <c r="GB10" s="36">
        <v>-1.1242024653513556</v>
      </c>
      <c r="GF10" s="33">
        <v>158</v>
      </c>
      <c r="GG10" s="26" t="s">
        <v>66</v>
      </c>
      <c r="GH10" s="33">
        <v>161</v>
      </c>
      <c r="GI10" s="26" t="s">
        <v>66</v>
      </c>
      <c r="GK10" s="24"/>
      <c r="GL10" s="210" t="s">
        <v>342</v>
      </c>
      <c r="GM10" s="211"/>
      <c r="GN10" s="35">
        <v>390.11595436308801</v>
      </c>
      <c r="GO10" s="35">
        <v>0.28223803335714809</v>
      </c>
      <c r="GP10" s="35">
        <v>396.95986887989199</v>
      </c>
      <c r="GQ10" s="36">
        <v>-1.1145651334060205</v>
      </c>
      <c r="GR10" s="6"/>
      <c r="GS10" s="6"/>
      <c r="GT10" s="6"/>
      <c r="GU10" s="33">
        <v>162</v>
      </c>
      <c r="GV10" s="26" t="s">
        <v>66</v>
      </c>
      <c r="GW10" s="33">
        <v>164</v>
      </c>
      <c r="GX10" s="26" t="s">
        <v>66</v>
      </c>
      <c r="GZ10" s="24"/>
      <c r="HA10" s="210" t="s">
        <v>342</v>
      </c>
      <c r="HB10" s="211"/>
      <c r="HC10" s="35">
        <v>396.12875688570995</v>
      </c>
      <c r="HD10" s="35">
        <v>0.279796720990588</v>
      </c>
      <c r="HE10" s="35">
        <v>402.97512618727905</v>
      </c>
      <c r="HF10" s="36">
        <v>-1.1049243290886264</v>
      </c>
      <c r="HG10" s="6"/>
      <c r="HH10" s="6"/>
      <c r="HI10" s="6"/>
      <c r="HJ10" s="33">
        <v>165</v>
      </c>
      <c r="HK10" s="26" t="s">
        <v>66</v>
      </c>
      <c r="HL10" s="33">
        <v>167</v>
      </c>
      <c r="HM10" s="26" t="s">
        <v>66</v>
      </c>
      <c r="HO10" s="24"/>
      <c r="HP10" s="210" t="s">
        <v>342</v>
      </c>
      <c r="HQ10" s="211"/>
      <c r="HR10" s="35">
        <v>402.19403159577968</v>
      </c>
      <c r="HS10" s="35">
        <v>0.27735453693129469</v>
      </c>
      <c r="HT10" s="35">
        <v>409.04283435259185</v>
      </c>
      <c r="HU10" s="36">
        <v>-1.0952800824346189</v>
      </c>
      <c r="HV10" s="6"/>
      <c r="HW10" s="6"/>
      <c r="HX10" s="6"/>
      <c r="HY10" s="33">
        <v>168</v>
      </c>
      <c r="HZ10" s="26" t="s">
        <v>66</v>
      </c>
      <c r="IA10" s="33">
        <v>170</v>
      </c>
      <c r="IB10" s="26" t="s">
        <v>66</v>
      </c>
      <c r="ID10" s="24"/>
      <c r="IE10" s="210" t="s">
        <v>342</v>
      </c>
      <c r="IF10" s="211"/>
      <c r="IG10" s="35">
        <v>408.3127213825158</v>
      </c>
      <c r="IH10" s="35">
        <v>0.27491148878777066</v>
      </c>
      <c r="II10" s="35">
        <v>415.16393625746781</v>
      </c>
      <c r="IJ10" s="36">
        <v>-1.0856324234901669</v>
      </c>
      <c r="IK10" s="6"/>
      <c r="IL10" s="6"/>
      <c r="IM10" s="6"/>
      <c r="IN10" s="33">
        <v>171</v>
      </c>
      <c r="IO10" s="26" t="s">
        <v>66</v>
      </c>
      <c r="IP10" s="33">
        <v>174</v>
      </c>
      <c r="IQ10" s="26" t="s">
        <v>66</v>
      </c>
      <c r="IS10" s="24"/>
      <c r="IT10" s="210" t="s">
        <v>342</v>
      </c>
      <c r="IU10" s="211"/>
      <c r="IV10" s="35">
        <v>414.48579460083948</v>
      </c>
      <c r="IW10" s="35">
        <v>0.27246758417121086</v>
      </c>
      <c r="IX10" s="35">
        <v>421.33940024931314</v>
      </c>
      <c r="IY10" s="36">
        <v>-1.075981382312071</v>
      </c>
      <c r="IZ10" s="6"/>
      <c r="JA10" s="6"/>
      <c r="JB10" s="6"/>
      <c r="JC10" s="33">
        <v>174</v>
      </c>
      <c r="JD10" s="26" t="s">
        <v>66</v>
      </c>
      <c r="JE10" s="33">
        <v>177</v>
      </c>
      <c r="JF10" s="26" t="s">
        <v>66</v>
      </c>
      <c r="JH10" s="24"/>
      <c r="JI10" s="210" t="s">
        <v>342</v>
      </c>
      <c r="JJ10" s="211"/>
      <c r="JK10" s="35">
        <v>420.71424599689675</v>
      </c>
      <c r="JL10" s="35">
        <v>0.27002283069547789</v>
      </c>
      <c r="JM10" s="35">
        <v>427.57022106682564</v>
      </c>
      <c r="JN10" s="36">
        <v>-1.0663269889676676</v>
      </c>
      <c r="JO10" s="6"/>
      <c r="JP10" s="6"/>
      <c r="JQ10" s="6"/>
      <c r="JR10" s="33">
        <v>177</v>
      </c>
      <c r="JS10" s="26" t="s">
        <v>66</v>
      </c>
      <c r="JT10" s="33">
        <v>180</v>
      </c>
      <c r="JU10" s="26" t="s">
        <v>66</v>
      </c>
      <c r="JV10" s="33">
        <v>180</v>
      </c>
      <c r="JW10" s="26" t="s">
        <v>66</v>
      </c>
    </row>
    <row r="11" spans="1:283" x14ac:dyDescent="0.3">
      <c r="AC11" s="24">
        <v>327.17298522623696</v>
      </c>
      <c r="AD11" s="24">
        <v>9.1909600000000005</v>
      </c>
      <c r="AE11" s="24">
        <v>331.39565842846264</v>
      </c>
      <c r="AF11" s="24">
        <v>9.1493599999999997</v>
      </c>
      <c r="AH11" s="226"/>
      <c r="AI11" s="226"/>
      <c r="AO11" s="225"/>
      <c r="AP11" s="225"/>
      <c r="AQ11" s="225"/>
      <c r="BA11" s="24">
        <v>333.69840119482569</v>
      </c>
      <c r="BB11" s="24">
        <v>9.1255299999999995</v>
      </c>
      <c r="BC11" s="24">
        <v>337.97242150000233</v>
      </c>
      <c r="BD11" s="24">
        <v>9.0822800000000008</v>
      </c>
      <c r="BP11" s="24">
        <v>337.97242150000233</v>
      </c>
      <c r="BQ11" s="24">
        <v>9.0822800000000008</v>
      </c>
      <c r="BR11" s="24">
        <v>342.2640203464872</v>
      </c>
      <c r="BS11" s="24">
        <v>9.0385799999999996</v>
      </c>
      <c r="CE11" s="24">
        <v>344.61482895743922</v>
      </c>
      <c r="CF11" s="24">
        <v>9.0141100000000005</v>
      </c>
      <c r="CG11" s="24">
        <v>348.95295982369322</v>
      </c>
      <c r="CH11" s="24">
        <v>8.9705700000000004</v>
      </c>
      <c r="CT11" s="24">
        <v>348.95295982369322</v>
      </c>
      <c r="CU11" s="24">
        <v>8.9705700000000004</v>
      </c>
      <c r="CV11" s="24">
        <v>353.69908429560058</v>
      </c>
      <c r="CW11" s="24">
        <v>8.9209099999999992</v>
      </c>
      <c r="DI11" s="24">
        <v>355.48484531400379</v>
      </c>
      <c r="DJ11" s="24">
        <v>8.9029199999999999</v>
      </c>
      <c r="DK11" s="24">
        <v>359.36637052098365</v>
      </c>
      <c r="DL11" s="24">
        <v>8.8630099999999992</v>
      </c>
      <c r="DX11" s="24">
        <v>360.94223009800834</v>
      </c>
      <c r="DY11" s="24">
        <v>8.8461700000000008</v>
      </c>
      <c r="DZ11" s="24">
        <v>364.84956396437616</v>
      </c>
      <c r="EA11" s="24">
        <v>8.8061799999999995</v>
      </c>
      <c r="EM11" s="24">
        <v>366.44187865302229</v>
      </c>
      <c r="EN11" s="24">
        <v>8.7898700000000005</v>
      </c>
      <c r="EO11" s="24">
        <v>370.56998995853536</v>
      </c>
      <c r="EP11" s="24">
        <v>8.7457999999999991</v>
      </c>
      <c r="FB11" s="24">
        <v>371.98658381946325</v>
      </c>
      <c r="FC11" s="24">
        <v>8.7311899999999998</v>
      </c>
      <c r="FD11" s="24">
        <v>377.58028476436078</v>
      </c>
      <c r="FE11" s="24">
        <v>8.6725600000000007</v>
      </c>
      <c r="FQ11" s="24">
        <v>377.58028476436078</v>
      </c>
      <c r="FR11" s="24">
        <v>8.6725600000000007</v>
      </c>
      <c r="FS11" s="24">
        <v>383.21620476676742</v>
      </c>
      <c r="FT11" s="24">
        <v>8.6136999999999997</v>
      </c>
      <c r="GF11" s="24">
        <v>383.21620476676742</v>
      </c>
      <c r="GG11" s="24">
        <v>8.6136999999999997</v>
      </c>
      <c r="GH11" s="24">
        <v>388.9011248860707</v>
      </c>
      <c r="GI11" s="24">
        <v>8.5526</v>
      </c>
      <c r="GK11" s="6"/>
      <c r="GL11" s="6"/>
      <c r="GM11" s="6"/>
      <c r="GN11" s="6"/>
      <c r="GO11" s="6"/>
      <c r="GP11" s="6"/>
      <c r="GQ11" s="6"/>
      <c r="GR11" s="6"/>
      <c r="GS11" s="6"/>
      <c r="GT11" s="6"/>
      <c r="GU11" s="24">
        <v>391.15039321668735</v>
      </c>
      <c r="GV11" s="24">
        <v>8.5293700000000001</v>
      </c>
      <c r="GW11" s="24">
        <v>394.62676647176272</v>
      </c>
      <c r="GX11" s="24">
        <v>8.4916699999999992</v>
      </c>
      <c r="GZ11" s="6"/>
      <c r="HA11" s="6"/>
      <c r="HB11" s="6"/>
      <c r="HC11" s="6"/>
      <c r="HD11" s="6"/>
      <c r="HE11" s="6"/>
      <c r="HF11" s="6"/>
      <c r="HG11" s="6"/>
      <c r="HH11" s="6"/>
      <c r="HI11" s="6"/>
      <c r="HJ11" s="24">
        <v>396.840285511552</v>
      </c>
      <c r="HK11" s="24">
        <v>8.4677600000000002</v>
      </c>
      <c r="HL11" s="24">
        <v>400.39932254278949</v>
      </c>
      <c r="HM11" s="24">
        <v>8.4304799999999993</v>
      </c>
      <c r="HO11" s="6"/>
      <c r="HP11" s="6"/>
      <c r="HQ11" s="6"/>
      <c r="HR11" s="6"/>
      <c r="HS11" s="6"/>
      <c r="HT11" s="6"/>
      <c r="HU11" s="6"/>
      <c r="HV11" s="6"/>
      <c r="HW11" s="6"/>
      <c r="HX11" s="6"/>
      <c r="HY11" s="24">
        <v>402.58026871161042</v>
      </c>
      <c r="HZ11" s="24">
        <v>8.4065200000000004</v>
      </c>
      <c r="IA11" s="24">
        <v>406.21156788863834</v>
      </c>
      <c r="IB11" s="24">
        <v>8.3673000000000002</v>
      </c>
      <c r="ID11" s="6"/>
      <c r="IE11" s="6"/>
      <c r="IF11" s="6"/>
      <c r="IG11" s="6"/>
      <c r="IH11" s="6"/>
      <c r="II11" s="6"/>
      <c r="IJ11" s="6"/>
      <c r="IK11" s="6"/>
      <c r="IL11" s="6"/>
      <c r="IM11" s="6"/>
      <c r="IN11" s="24">
        <v>408.36844730709447</v>
      </c>
      <c r="IO11" s="24">
        <v>8.3446200000000008</v>
      </c>
      <c r="IP11" s="24">
        <v>414.20171714651633</v>
      </c>
      <c r="IQ11" s="24">
        <v>8.2807099999999991</v>
      </c>
      <c r="IS11" s="6"/>
      <c r="IT11" s="6"/>
      <c r="IU11" s="6"/>
      <c r="IV11" s="6"/>
      <c r="IW11" s="6"/>
      <c r="IX11" s="6"/>
      <c r="IY11" s="6"/>
      <c r="IZ11" s="6"/>
      <c r="JA11" s="6"/>
      <c r="JB11" s="6"/>
      <c r="JC11" s="24">
        <v>414.20171714651633</v>
      </c>
      <c r="JD11" s="24">
        <v>8.2807099999999991</v>
      </c>
      <c r="JE11" s="24">
        <v>420.07289581762075</v>
      </c>
      <c r="JF11" s="24">
        <v>8.21678</v>
      </c>
      <c r="JH11" s="6"/>
      <c r="JI11" s="6"/>
      <c r="JJ11" s="6"/>
      <c r="JK11" s="6"/>
      <c r="JL11" s="6"/>
      <c r="JM11" s="6"/>
      <c r="JN11" s="6"/>
      <c r="JO11" s="6"/>
      <c r="JP11" s="6"/>
      <c r="JQ11" s="6"/>
      <c r="JR11" s="24">
        <v>420.07289581762075</v>
      </c>
      <c r="JS11" s="24">
        <v>8.21678</v>
      </c>
      <c r="JT11" s="24">
        <v>425.2404542956773</v>
      </c>
      <c r="JU11" s="24">
        <v>8.1611100000000008</v>
      </c>
      <c r="JV11" s="24">
        <v>425.2404542956773</v>
      </c>
      <c r="JW11" s="24">
        <v>11.0686</v>
      </c>
    </row>
    <row r="12" spans="1:283" x14ac:dyDescent="0.3">
      <c r="AC12" s="33">
        <v>131</v>
      </c>
      <c r="AD12" s="26" t="s">
        <v>66</v>
      </c>
      <c r="AE12" s="33">
        <v>133</v>
      </c>
      <c r="AF12" s="26" t="s">
        <v>66</v>
      </c>
      <c r="AH12" s="226"/>
      <c r="AI12" s="226"/>
      <c r="AO12" s="225"/>
      <c r="AP12" s="225"/>
      <c r="AQ12" s="225"/>
      <c r="BA12" s="33">
        <v>134</v>
      </c>
      <c r="BB12" s="26" t="s">
        <v>66</v>
      </c>
      <c r="BC12" s="33">
        <v>136</v>
      </c>
      <c r="BD12" s="26" t="s">
        <v>66</v>
      </c>
      <c r="BP12" s="33">
        <v>136</v>
      </c>
      <c r="BQ12" s="26" t="s">
        <v>66</v>
      </c>
      <c r="BR12" s="33">
        <v>138</v>
      </c>
      <c r="BS12" s="26" t="s">
        <v>66</v>
      </c>
      <c r="CE12" s="33">
        <v>139</v>
      </c>
      <c r="CF12" s="26" t="s">
        <v>66</v>
      </c>
      <c r="CG12" s="33">
        <v>141</v>
      </c>
      <c r="CH12" s="26" t="s">
        <v>66</v>
      </c>
      <c r="CT12" s="33">
        <v>141</v>
      </c>
      <c r="CU12" s="26" t="s">
        <v>66</v>
      </c>
      <c r="CV12" s="33">
        <v>143</v>
      </c>
      <c r="CW12" s="26" t="s">
        <v>66</v>
      </c>
      <c r="DI12" s="33">
        <v>144</v>
      </c>
      <c r="DJ12" s="26" t="s">
        <v>66</v>
      </c>
      <c r="DK12" s="33">
        <v>146</v>
      </c>
      <c r="DL12" s="26" t="s">
        <v>66</v>
      </c>
      <c r="DX12" s="33">
        <v>147</v>
      </c>
      <c r="DY12" s="26" t="s">
        <v>66</v>
      </c>
      <c r="DZ12" s="33">
        <v>149</v>
      </c>
      <c r="EA12" s="26" t="s">
        <v>66</v>
      </c>
      <c r="EM12" s="33">
        <v>150</v>
      </c>
      <c r="EN12" s="26" t="s">
        <v>66</v>
      </c>
      <c r="EO12" s="33">
        <v>152</v>
      </c>
      <c r="EP12" s="26" t="s">
        <v>66</v>
      </c>
      <c r="FB12" s="33">
        <v>153</v>
      </c>
      <c r="FC12" s="26" t="s">
        <v>66</v>
      </c>
      <c r="FD12" s="33">
        <v>156</v>
      </c>
      <c r="FE12" s="26" t="s">
        <v>66</v>
      </c>
      <c r="FQ12" s="33">
        <v>156</v>
      </c>
      <c r="FR12" s="26" t="s">
        <v>66</v>
      </c>
      <c r="FS12" s="33">
        <v>159</v>
      </c>
      <c r="FT12" s="26" t="s">
        <v>66</v>
      </c>
      <c r="GF12" s="33">
        <v>159</v>
      </c>
      <c r="GG12" s="26" t="s">
        <v>66</v>
      </c>
      <c r="GH12" s="33">
        <v>162</v>
      </c>
      <c r="GI12" s="26" t="s">
        <v>66</v>
      </c>
      <c r="GK12" s="6"/>
      <c r="GL12" s="6"/>
      <c r="GM12" s="6"/>
      <c r="GN12" s="6"/>
      <c r="GO12" s="6"/>
      <c r="GP12" s="6"/>
      <c r="GQ12" s="6"/>
      <c r="GR12" s="6"/>
      <c r="GS12" s="6"/>
      <c r="GT12" s="6"/>
      <c r="GU12" s="33">
        <v>163</v>
      </c>
      <c r="GV12" s="26" t="s">
        <v>66</v>
      </c>
      <c r="GW12" s="33">
        <v>165</v>
      </c>
      <c r="GX12" s="26" t="s">
        <v>66</v>
      </c>
      <c r="GZ12" s="6"/>
      <c r="HA12" s="6"/>
      <c r="HB12" s="6"/>
      <c r="HC12" s="6"/>
      <c r="HD12" s="6"/>
      <c r="HE12" s="6"/>
      <c r="HF12" s="6"/>
      <c r="HG12" s="6"/>
      <c r="HH12" s="6"/>
      <c r="HI12" s="6"/>
      <c r="HJ12" s="33">
        <v>166</v>
      </c>
      <c r="HK12" s="26" t="s">
        <v>66</v>
      </c>
      <c r="HL12" s="33">
        <v>168</v>
      </c>
      <c r="HM12" s="26" t="s">
        <v>66</v>
      </c>
      <c r="HO12" s="6"/>
      <c r="HP12" s="6"/>
      <c r="HQ12" s="6"/>
      <c r="HR12" s="6"/>
      <c r="HS12" s="6"/>
      <c r="HT12" s="6"/>
      <c r="HU12" s="6"/>
      <c r="HV12" s="6"/>
      <c r="HW12" s="6"/>
      <c r="HX12" s="6"/>
      <c r="HY12" s="33">
        <v>169</v>
      </c>
      <c r="HZ12" s="26" t="s">
        <v>66</v>
      </c>
      <c r="IA12" s="33">
        <v>171</v>
      </c>
      <c r="IB12" s="26" t="s">
        <v>66</v>
      </c>
      <c r="ID12" s="6"/>
      <c r="IE12" s="6"/>
      <c r="IF12" s="6"/>
      <c r="IG12" s="6"/>
      <c r="IH12" s="6"/>
      <c r="II12" s="6"/>
      <c r="IJ12" s="6"/>
      <c r="IK12" s="6"/>
      <c r="IL12" s="6"/>
      <c r="IM12" s="6"/>
      <c r="IN12" s="33">
        <v>172</v>
      </c>
      <c r="IO12" s="26" t="s">
        <v>66</v>
      </c>
      <c r="IP12" s="33">
        <v>175</v>
      </c>
      <c r="IQ12" s="26" t="s">
        <v>66</v>
      </c>
      <c r="IS12" s="6"/>
      <c r="IT12" s="6"/>
      <c r="IU12" s="6"/>
      <c r="IV12" s="6"/>
      <c r="IW12" s="6"/>
      <c r="IX12" s="6"/>
      <c r="IY12" s="6"/>
      <c r="IZ12" s="6"/>
      <c r="JA12" s="6"/>
      <c r="JB12" s="6"/>
      <c r="JC12" s="33">
        <v>175</v>
      </c>
      <c r="JD12" s="26" t="s">
        <v>66</v>
      </c>
      <c r="JE12" s="33">
        <v>178</v>
      </c>
      <c r="JF12" s="26" t="s">
        <v>66</v>
      </c>
      <c r="JH12" s="6"/>
      <c r="JI12" s="6"/>
      <c r="JJ12" s="6"/>
      <c r="JK12" s="6"/>
      <c r="JL12" s="6"/>
      <c r="JM12" s="6"/>
      <c r="JN12" s="6"/>
      <c r="JO12" s="6"/>
      <c r="JP12" s="6"/>
      <c r="JQ12" s="6"/>
      <c r="JR12" s="33">
        <v>178</v>
      </c>
      <c r="JS12" s="26" t="s">
        <v>66</v>
      </c>
      <c r="JT12" s="33">
        <v>181</v>
      </c>
      <c r="JU12" s="26" t="s">
        <v>66</v>
      </c>
      <c r="JV12" s="33">
        <v>181</v>
      </c>
      <c r="JW12" s="26" t="s">
        <v>66</v>
      </c>
    </row>
    <row r="13" spans="1:283" ht="15" thickBot="1" x14ac:dyDescent="0.35">
      <c r="AO13" s="225"/>
      <c r="AP13" s="225"/>
      <c r="AQ13" s="225"/>
    </row>
    <row r="14" spans="1:283" x14ac:dyDescent="0.3">
      <c r="AO14" s="225"/>
      <c r="AP14" s="225"/>
      <c r="AQ14" s="225"/>
      <c r="JB14" s="172"/>
      <c r="JC14" s="173"/>
      <c r="JE14" s="60" t="s">
        <v>359</v>
      </c>
    </row>
    <row r="15" spans="1:283" x14ac:dyDescent="0.3">
      <c r="AO15" s="225"/>
      <c r="AP15" s="225"/>
      <c r="AQ15" s="225"/>
      <c r="JB15" s="174"/>
      <c r="JC15" s="173"/>
      <c r="JE15" s="61" t="s">
        <v>226</v>
      </c>
    </row>
    <row r="16" spans="1:283" ht="15" thickBot="1" x14ac:dyDescent="0.35">
      <c r="AO16" s="225"/>
      <c r="AP16" s="225"/>
      <c r="AQ16" s="225"/>
      <c r="JB16" s="175"/>
      <c r="JC16" s="173"/>
      <c r="JE16" s="62" t="s">
        <v>227</v>
      </c>
    </row>
    <row r="17" spans="2:282" x14ac:dyDescent="0.3">
      <c r="AO17" s="225"/>
      <c r="AP17" s="225"/>
      <c r="AQ17" s="225"/>
      <c r="JB17" s="24"/>
      <c r="JC17" s="173"/>
      <c r="JE17" s="92">
        <v>11.159411408233757</v>
      </c>
    </row>
    <row r="18" spans="2:282" x14ac:dyDescent="0.3">
      <c r="AO18" s="225"/>
      <c r="AP18" s="225"/>
      <c r="AQ18" s="225"/>
      <c r="JB18" s="27"/>
      <c r="JC18" s="173"/>
      <c r="JE18" s="27" t="s">
        <v>80</v>
      </c>
    </row>
    <row r="19" spans="2:282" x14ac:dyDescent="0.3">
      <c r="AO19" s="225"/>
      <c r="AP19" s="225"/>
      <c r="AQ19" s="225"/>
      <c r="JB19" s="116"/>
      <c r="JC19" s="173"/>
      <c r="JE19" s="63">
        <v>418.46064682175074</v>
      </c>
    </row>
    <row r="20" spans="2:282" x14ac:dyDescent="0.3">
      <c r="JB20" s="25"/>
      <c r="JC20" s="25"/>
      <c r="JE20" s="25" t="s">
        <v>65</v>
      </c>
      <c r="JF20" s="25" t="s">
        <v>65</v>
      </c>
    </row>
    <row r="21" spans="2:282" x14ac:dyDescent="0.3">
      <c r="JB21" s="24"/>
      <c r="JC21" s="24"/>
      <c r="JE21" s="24">
        <v>418.20277816366826</v>
      </c>
      <c r="JF21" s="24">
        <v>11.1629</v>
      </c>
    </row>
    <row r="22" spans="2:282" x14ac:dyDescent="0.3">
      <c r="JB22" s="33"/>
      <c r="JC22" s="176"/>
      <c r="JE22" s="33">
        <v>177</v>
      </c>
      <c r="JF22" s="26" t="s">
        <v>66</v>
      </c>
    </row>
    <row r="23" spans="2:282" x14ac:dyDescent="0.3">
      <c r="JB23" s="24"/>
      <c r="JC23" s="24"/>
      <c r="JE23" s="24">
        <v>420.07289581762075</v>
      </c>
      <c r="JF23" s="24">
        <v>11.137600000000001</v>
      </c>
    </row>
    <row r="24" spans="2:282" x14ac:dyDescent="0.3">
      <c r="JB24" s="33"/>
      <c r="JC24" s="176"/>
      <c r="JE24" s="33">
        <v>178</v>
      </c>
      <c r="JF24" s="26" t="s">
        <v>66</v>
      </c>
    </row>
    <row r="25" spans="2:282" ht="15" thickBot="1" x14ac:dyDescent="0.35">
      <c r="E25" s="180" t="s">
        <v>381</v>
      </c>
      <c r="R25" s="180" t="s">
        <v>382</v>
      </c>
      <c r="AG25" s="6"/>
      <c r="AN25" s="71"/>
      <c r="BE25" s="6"/>
      <c r="BL25" s="71"/>
      <c r="BT25" s="6"/>
      <c r="CA25" s="71"/>
      <c r="CI25" s="6"/>
      <c r="CP25" s="71"/>
      <c r="CX25" s="6"/>
      <c r="DE25" s="71"/>
      <c r="DM25" s="6"/>
      <c r="DT25" s="71"/>
      <c r="EB25" s="6"/>
      <c r="EI25" s="71"/>
      <c r="EQ25" s="6"/>
      <c r="EX25" s="71"/>
      <c r="FF25" s="6"/>
      <c r="FM25" s="71"/>
      <c r="FU25" s="6"/>
      <c r="GB25" s="71"/>
      <c r="GJ25" s="6"/>
      <c r="GK25" s="6"/>
      <c r="GL25" s="6"/>
      <c r="GM25" s="6"/>
      <c r="GN25" s="6"/>
      <c r="GO25" s="6"/>
      <c r="GP25" s="6"/>
      <c r="GQ25" s="71"/>
      <c r="GR25" s="6"/>
      <c r="GY25"/>
      <c r="HF25" s="96"/>
      <c r="HN25"/>
      <c r="HU25" s="96"/>
      <c r="IC25"/>
      <c r="IJ25" s="96"/>
      <c r="IR25"/>
      <c r="IY25" s="96"/>
      <c r="JG25"/>
      <c r="JN25" s="96"/>
      <c r="JV25"/>
    </row>
    <row r="26" spans="2:282" ht="15" thickBot="1" x14ac:dyDescent="0.35">
      <c r="B26" s="71"/>
      <c r="D26" s="238" t="s">
        <v>234</v>
      </c>
      <c r="E26" s="239"/>
      <c r="F26" s="239"/>
      <c r="G26" s="240"/>
      <c r="H26" s="98"/>
      <c r="I26" s="120" t="s">
        <v>256</v>
      </c>
      <c r="J26" s="127">
        <v>9.437809561308598E-2</v>
      </c>
      <c r="K26" s="121" t="s">
        <v>255</v>
      </c>
      <c r="N26" s="71"/>
      <c r="O26" s="71"/>
      <c r="Q26" s="238" t="s">
        <v>235</v>
      </c>
      <c r="R26" s="239"/>
      <c r="S26" s="239"/>
      <c r="T26" s="240"/>
      <c r="U26" s="98"/>
      <c r="V26" s="120" t="s">
        <v>343</v>
      </c>
      <c r="W26" s="128">
        <v>0.31984578300161454</v>
      </c>
      <c r="X26" s="121" t="s">
        <v>255</v>
      </c>
      <c r="AG26" s="6"/>
      <c r="AN26" s="71"/>
      <c r="BE26" s="6"/>
      <c r="BL26" s="71"/>
      <c r="BT26" s="6"/>
      <c r="CA26" s="71"/>
      <c r="CI26" s="6"/>
      <c r="CP26" s="71"/>
      <c r="CX26" s="6"/>
      <c r="DE26" s="71"/>
      <c r="DM26" s="6"/>
      <c r="DT26" s="71"/>
      <c r="EB26" s="6"/>
      <c r="EI26" s="71"/>
      <c r="EQ26" s="6"/>
      <c r="EX26" s="71"/>
      <c r="FF26" s="6"/>
      <c r="FM26" s="71"/>
      <c r="FU26" s="6"/>
      <c r="GB26" s="71"/>
      <c r="GJ26" s="6"/>
      <c r="GK26" s="6"/>
      <c r="GL26" s="6"/>
      <c r="GM26" s="6"/>
      <c r="GN26" s="6"/>
      <c r="GO26" s="6"/>
      <c r="GP26" s="6"/>
      <c r="GQ26" s="71"/>
      <c r="GR26" s="6"/>
      <c r="GY26"/>
      <c r="HF26" s="96"/>
      <c r="HN26"/>
      <c r="HU26" s="96"/>
      <c r="IC26"/>
      <c r="IJ26" s="96"/>
      <c r="IR26"/>
      <c r="IY26" s="96"/>
      <c r="JG26"/>
      <c r="JN26" s="96"/>
      <c r="JV26"/>
    </row>
    <row r="27" spans="2:282" ht="15" thickBot="1" x14ac:dyDescent="0.35">
      <c r="B27" s="157"/>
      <c r="C27" s="158"/>
      <c r="D27" s="233" t="s">
        <v>395</v>
      </c>
      <c r="E27" s="234"/>
      <c r="F27" s="234"/>
      <c r="G27" s="235"/>
      <c r="H27" s="158"/>
      <c r="I27" s="157"/>
      <c r="J27" s="71"/>
      <c r="K27" s="71"/>
      <c r="L27" s="71"/>
      <c r="N27" s="71"/>
      <c r="O27" s="157"/>
      <c r="P27" s="158"/>
      <c r="Q27" s="233" t="s">
        <v>398</v>
      </c>
      <c r="R27" s="234"/>
      <c r="S27" s="234"/>
      <c r="T27" s="235"/>
      <c r="U27" s="158"/>
      <c r="V27" s="157"/>
      <c r="AG27" s="6"/>
      <c r="AN27" s="71"/>
      <c r="BE27" s="6"/>
      <c r="BL27" s="71"/>
      <c r="BT27" s="6"/>
      <c r="CA27" s="71"/>
      <c r="CI27" s="6"/>
      <c r="CP27" s="71"/>
      <c r="CX27" s="6"/>
      <c r="DE27" s="71"/>
      <c r="DM27" s="6"/>
      <c r="DT27" s="71"/>
      <c r="EB27" s="6"/>
      <c r="EI27" s="71"/>
      <c r="EQ27" s="6"/>
      <c r="EX27" s="71"/>
      <c r="FF27" s="6"/>
      <c r="FM27" s="71"/>
      <c r="FU27" s="6"/>
      <c r="GB27" s="71"/>
      <c r="GJ27" s="6"/>
      <c r="GK27" s="6"/>
      <c r="GL27" s="6"/>
      <c r="GM27" s="6"/>
      <c r="GN27" s="6"/>
      <c r="GO27" s="6"/>
      <c r="GP27" s="6"/>
      <c r="GQ27" s="71"/>
      <c r="GR27" s="6"/>
      <c r="GY27"/>
      <c r="HF27" s="96"/>
      <c r="HN27"/>
      <c r="HU27" s="96"/>
      <c r="IC27"/>
      <c r="IJ27" s="96"/>
      <c r="IR27"/>
      <c r="IY27" s="96"/>
      <c r="JG27"/>
      <c r="JN27" s="96"/>
      <c r="JV27"/>
    </row>
    <row r="28" spans="2:282" ht="15" thickBot="1" x14ac:dyDescent="0.35">
      <c r="B28" s="158"/>
      <c r="C28" s="241" t="s">
        <v>396</v>
      </c>
      <c r="D28" s="242"/>
      <c r="E28" s="242"/>
      <c r="F28" s="242"/>
      <c r="G28" s="242"/>
      <c r="H28" s="243"/>
      <c r="I28" s="158"/>
      <c r="J28" s="71"/>
      <c r="K28" s="167"/>
      <c r="L28" s="71"/>
      <c r="N28" s="71"/>
      <c r="O28" s="158"/>
      <c r="P28" s="241" t="s">
        <v>399</v>
      </c>
      <c r="Q28" s="242"/>
      <c r="R28" s="242"/>
      <c r="S28" s="242"/>
      <c r="T28" s="242"/>
      <c r="U28" s="243"/>
      <c r="V28" s="158"/>
      <c r="Y28" s="122"/>
      <c r="Z28" s="122"/>
      <c r="AA28" s="122"/>
      <c r="AB28" s="122"/>
      <c r="AC28" s="122"/>
      <c r="AD28" s="122"/>
      <c r="AE28" s="122"/>
      <c r="AF28" s="122"/>
      <c r="AG28" s="6"/>
      <c r="AN28" s="71"/>
      <c r="BE28" s="6"/>
      <c r="BL28" s="71"/>
      <c r="BT28" s="6"/>
      <c r="CA28" s="71"/>
      <c r="CI28" s="6"/>
      <c r="CP28" s="71"/>
      <c r="CX28" s="6"/>
      <c r="DE28" s="71"/>
      <c r="DM28" s="6"/>
      <c r="DT28" s="71"/>
      <c r="EB28" s="6"/>
      <c r="EI28" s="71"/>
      <c r="EQ28" s="6"/>
      <c r="EX28" s="71"/>
      <c r="FF28" s="6"/>
      <c r="FM28" s="71"/>
      <c r="FU28" s="6"/>
      <c r="GB28" s="71"/>
      <c r="GJ28" s="6"/>
      <c r="GK28" s="6"/>
      <c r="GL28" s="6"/>
      <c r="GM28" s="6"/>
      <c r="GN28" s="6"/>
      <c r="GO28" s="6"/>
      <c r="GP28" s="6"/>
      <c r="GQ28" s="71"/>
      <c r="GR28" s="6"/>
      <c r="GY28"/>
      <c r="HF28" s="96"/>
      <c r="HN28"/>
      <c r="HU28" s="96"/>
      <c r="IC28"/>
      <c r="IJ28" s="96"/>
      <c r="IR28"/>
      <c r="IY28" s="96"/>
      <c r="JG28"/>
      <c r="JN28" s="96"/>
      <c r="JV28"/>
    </row>
    <row r="29" spans="2:282" ht="15" thickBot="1" x14ac:dyDescent="0.35">
      <c r="B29" s="230" t="s">
        <v>397</v>
      </c>
      <c r="C29" s="231"/>
      <c r="D29" s="231"/>
      <c r="E29" s="231"/>
      <c r="F29" s="231"/>
      <c r="G29" s="231"/>
      <c r="H29" s="231"/>
      <c r="I29" s="232"/>
      <c r="J29" s="202" t="s">
        <v>238</v>
      </c>
      <c r="K29" s="163"/>
      <c r="L29" s="113"/>
      <c r="N29" s="75"/>
      <c r="O29" s="230" t="s">
        <v>400</v>
      </c>
      <c r="P29" s="231"/>
      <c r="Q29" s="231"/>
      <c r="R29" s="231"/>
      <c r="S29" s="231"/>
      <c r="T29" s="231"/>
      <c r="U29" s="231"/>
      <c r="V29" s="232"/>
      <c r="W29" s="202" t="s">
        <v>238</v>
      </c>
      <c r="Y29" s="236" t="s">
        <v>383</v>
      </c>
      <c r="Z29" s="237"/>
      <c r="AA29" s="123"/>
      <c r="AB29" s="236" t="s">
        <v>383</v>
      </c>
      <c r="AC29" s="246"/>
      <c r="AD29" s="123"/>
      <c r="AE29" s="123"/>
      <c r="AF29" s="124"/>
      <c r="AG29" s="6"/>
      <c r="AN29" s="71"/>
      <c r="BE29" s="6"/>
      <c r="BL29" s="71"/>
      <c r="BT29" s="6"/>
      <c r="CA29" s="71"/>
      <c r="CI29" s="6"/>
      <c r="CP29" s="71"/>
      <c r="CX29" s="6"/>
      <c r="DE29" s="71"/>
      <c r="DM29" s="6"/>
      <c r="DT29" s="71"/>
      <c r="EB29" s="6"/>
      <c r="EI29" s="71"/>
      <c r="EQ29" s="6"/>
      <c r="EX29" s="71"/>
      <c r="FF29" s="6"/>
      <c r="FM29" s="71"/>
      <c r="FU29" s="6"/>
      <c r="GB29" s="71"/>
      <c r="GJ29" s="6"/>
      <c r="GK29" s="6"/>
      <c r="GL29" s="6"/>
      <c r="GM29" s="6"/>
      <c r="GN29" s="6"/>
      <c r="GO29" s="6"/>
      <c r="GP29" s="6"/>
      <c r="GQ29" s="71"/>
      <c r="GR29" s="6"/>
      <c r="GY29"/>
      <c r="HF29" s="96"/>
      <c r="HN29"/>
      <c r="HU29" s="96"/>
      <c r="IC29"/>
      <c r="IJ29" s="96"/>
      <c r="IR29"/>
      <c r="IY29" s="96"/>
      <c r="JG29"/>
      <c r="JN29" s="96"/>
      <c r="JV29"/>
    </row>
    <row r="30" spans="2:282" ht="15" thickBot="1" x14ac:dyDescent="0.35">
      <c r="B30" s="99" t="s">
        <v>233</v>
      </c>
      <c r="C30" s="99" t="s">
        <v>230</v>
      </c>
      <c r="D30" s="99" t="s">
        <v>231</v>
      </c>
      <c r="E30" s="99" t="s">
        <v>232</v>
      </c>
      <c r="F30" s="99" t="s">
        <v>230</v>
      </c>
      <c r="G30" s="99" t="s">
        <v>231</v>
      </c>
      <c r="H30" s="99" t="s">
        <v>236</v>
      </c>
      <c r="I30" s="100" t="s">
        <v>237</v>
      </c>
      <c r="J30" s="203" t="s">
        <v>241</v>
      </c>
      <c r="K30" s="164"/>
      <c r="L30" s="114"/>
      <c r="O30" s="99" t="s">
        <v>233</v>
      </c>
      <c r="P30" s="99" t="s">
        <v>230</v>
      </c>
      <c r="Q30" s="99" t="s">
        <v>231</v>
      </c>
      <c r="R30" s="99" t="s">
        <v>232</v>
      </c>
      <c r="S30" s="99" t="s">
        <v>230</v>
      </c>
      <c r="T30" s="99" t="s">
        <v>231</v>
      </c>
      <c r="U30" s="99" t="s">
        <v>232</v>
      </c>
      <c r="V30" s="100" t="s">
        <v>237</v>
      </c>
      <c r="W30" s="203" t="s">
        <v>241</v>
      </c>
      <c r="Y30" s="181" t="s">
        <v>384</v>
      </c>
      <c r="Z30" s="182"/>
      <c r="AA30" s="125"/>
      <c r="AB30" s="181" t="s">
        <v>386</v>
      </c>
      <c r="AC30" s="182"/>
      <c r="AD30" s="125"/>
      <c r="AE30" s="122"/>
      <c r="AF30" s="122"/>
      <c r="AG30" s="6"/>
      <c r="AN30" s="71"/>
      <c r="BE30" s="6"/>
      <c r="BL30" s="71"/>
      <c r="BT30" s="6"/>
      <c r="CA30" s="71"/>
      <c r="CI30" s="6"/>
      <c r="CP30" s="71"/>
      <c r="CX30" s="6"/>
      <c r="DE30" s="71"/>
      <c r="DM30" s="6"/>
      <c r="DT30" s="71"/>
      <c r="EB30" s="6"/>
      <c r="EI30" s="71"/>
      <c r="EQ30" s="6"/>
      <c r="EX30" s="71"/>
      <c r="FF30" s="6"/>
      <c r="FM30" s="71"/>
      <c r="FU30" s="6"/>
      <c r="GB30" s="71"/>
      <c r="GJ30" s="6"/>
      <c r="GK30" s="6"/>
      <c r="GL30" s="6"/>
      <c r="GM30" s="6"/>
      <c r="GN30" s="6"/>
      <c r="GO30" s="6"/>
      <c r="GP30" s="6"/>
      <c r="GQ30" s="71"/>
      <c r="GR30" s="6"/>
      <c r="GY30"/>
      <c r="HF30" s="96"/>
      <c r="HN30"/>
      <c r="HU30" s="96"/>
      <c r="IC30"/>
      <c r="IJ30" s="96"/>
      <c r="IR30"/>
      <c r="IY30" s="96"/>
      <c r="JG30"/>
      <c r="JN30" s="96"/>
      <c r="JV30"/>
    </row>
    <row r="31" spans="2:282" ht="15" thickBot="1" x14ac:dyDescent="0.35">
      <c r="B31" s="66">
        <v>1</v>
      </c>
      <c r="C31" s="139">
        <v>334.00714265235956</v>
      </c>
      <c r="D31" s="67">
        <v>-1.2203782043988221</v>
      </c>
      <c r="E31" s="137">
        <v>-1.2188700945516069</v>
      </c>
      <c r="F31" s="76"/>
      <c r="G31" s="103"/>
      <c r="H31" s="76"/>
      <c r="I31" s="103"/>
      <c r="J31" s="104">
        <v>1.5081098472151666E-3</v>
      </c>
      <c r="K31" s="165"/>
      <c r="L31" s="115"/>
      <c r="N31" s="63"/>
      <c r="O31" s="66">
        <v>1</v>
      </c>
      <c r="P31" s="67">
        <v>347.01856390543799</v>
      </c>
      <c r="Q31" s="67">
        <v>-4.1401627812023456</v>
      </c>
      <c r="R31" s="111">
        <v>-4.1349966284830044</v>
      </c>
      <c r="S31" s="76"/>
      <c r="T31" s="103"/>
      <c r="U31" s="76"/>
      <c r="V31" s="103"/>
      <c r="W31" s="104">
        <v>5.1661527193411771E-3</v>
      </c>
      <c r="Y31" s="183">
        <v>9.2008922070239123</v>
      </c>
      <c r="Z31" s="184" t="s">
        <v>385</v>
      </c>
      <c r="AA31" s="125"/>
      <c r="AB31" s="183">
        <v>12.695455855489422</v>
      </c>
      <c r="AC31" s="184" t="s">
        <v>385</v>
      </c>
      <c r="AD31" s="125"/>
      <c r="AE31" s="122"/>
      <c r="AF31" s="122"/>
      <c r="AG31" s="6"/>
      <c r="AN31" s="71"/>
      <c r="BE31" s="6"/>
      <c r="BL31" s="71"/>
      <c r="BT31" s="6"/>
      <c r="CA31" s="71"/>
      <c r="CI31" s="6"/>
      <c r="CP31" s="71"/>
      <c r="CX31" s="6"/>
      <c r="DE31" s="71"/>
      <c r="DM31" s="6"/>
      <c r="DT31" s="71"/>
      <c r="EB31" s="6"/>
      <c r="EI31" s="71"/>
      <c r="EQ31" s="6"/>
      <c r="EX31" s="71"/>
      <c r="FF31" s="6"/>
      <c r="FM31" s="71"/>
      <c r="FU31" s="6"/>
      <c r="GB31" s="71"/>
      <c r="GJ31" s="6"/>
      <c r="GK31" s="6"/>
      <c r="GL31" s="6"/>
      <c r="GM31" s="6"/>
      <c r="GN31" s="6"/>
      <c r="GO31" s="6"/>
      <c r="GP31" s="6"/>
      <c r="GQ31" s="71"/>
      <c r="GR31" s="6"/>
      <c r="GY31"/>
      <c r="HF31" s="96"/>
      <c r="HN31"/>
      <c r="HU31" s="96"/>
      <c r="IC31"/>
      <c r="IJ31" s="96"/>
      <c r="IR31"/>
      <c r="IY31" s="96"/>
      <c r="JG31"/>
      <c r="JN31" s="96"/>
      <c r="JV31"/>
    </row>
    <row r="32" spans="2:282" x14ac:dyDescent="0.3">
      <c r="B32" s="68">
        <v>2</v>
      </c>
      <c r="C32" s="140">
        <v>339.50120283152972</v>
      </c>
      <c r="D32" s="69">
        <v>-1.2107772456973036</v>
      </c>
      <c r="E32" s="138">
        <v>-1.209820223683876</v>
      </c>
      <c r="F32" s="77"/>
      <c r="G32" s="105"/>
      <c r="H32" s="78"/>
      <c r="I32" s="106"/>
      <c r="J32" s="107">
        <v>9.5702201342762194E-4</v>
      </c>
      <c r="K32" s="165"/>
      <c r="L32" s="115"/>
      <c r="N32" s="63"/>
      <c r="O32" s="68">
        <v>2</v>
      </c>
      <c r="P32" s="69">
        <v>352.5177574203546</v>
      </c>
      <c r="Q32" s="69">
        <v>-4.1075912949835685</v>
      </c>
      <c r="R32" s="112">
        <v>-4.1042978206214631</v>
      </c>
      <c r="S32" s="77"/>
      <c r="T32" s="105"/>
      <c r="U32" s="78"/>
      <c r="V32" s="106"/>
      <c r="W32" s="107">
        <v>3.2934743621053642E-3</v>
      </c>
      <c r="Y32" s="185" t="s">
        <v>80</v>
      </c>
      <c r="Z32" s="186"/>
      <c r="AA32" s="125"/>
      <c r="AB32" s="185" t="s">
        <v>80</v>
      </c>
      <c r="AC32" s="186"/>
      <c r="AD32" s="125"/>
      <c r="AE32" s="125"/>
      <c r="AF32" s="125"/>
      <c r="AG32" s="6"/>
      <c r="AN32" s="71"/>
      <c r="BE32" s="6"/>
      <c r="BL32" s="71"/>
      <c r="BT32" s="6"/>
      <c r="CA32" s="71"/>
      <c r="CI32" s="6"/>
      <c r="CP32" s="71"/>
      <c r="CX32" s="6"/>
      <c r="DE32" s="71"/>
      <c r="DM32" s="6"/>
      <c r="DT32" s="71"/>
      <c r="EB32" s="6"/>
      <c r="EI32" s="71"/>
      <c r="EQ32" s="6"/>
      <c r="EX32" s="71"/>
      <c r="FF32" s="6"/>
      <c r="FM32" s="71"/>
      <c r="FU32" s="6"/>
      <c r="GB32" s="71"/>
      <c r="GJ32" s="6"/>
      <c r="GK32" s="6"/>
      <c r="GL32" s="6"/>
      <c r="GM32" s="6"/>
      <c r="GN32" s="6"/>
      <c r="GO32" s="6"/>
      <c r="GP32" s="6"/>
      <c r="GQ32" s="71"/>
      <c r="GR32" s="6"/>
      <c r="GY32"/>
      <c r="HF32" s="96"/>
      <c r="HN32"/>
      <c r="HU32" s="96"/>
      <c r="IC32"/>
      <c r="IJ32" s="96"/>
      <c r="IR32"/>
      <c r="IY32" s="96"/>
      <c r="JG32"/>
      <c r="JN32" s="96"/>
      <c r="JV32"/>
    </row>
    <row r="33" spans="2:283" x14ac:dyDescent="0.3">
      <c r="B33" s="68">
        <v>3</v>
      </c>
      <c r="C33" s="140">
        <v>345.03879465390588</v>
      </c>
      <c r="D33" s="69">
        <v>-1.2011725148796906</v>
      </c>
      <c r="E33" s="138">
        <v>-1.2006986470581396</v>
      </c>
      <c r="F33" s="77"/>
      <c r="G33" s="108"/>
      <c r="H33" s="78"/>
      <c r="I33" s="106"/>
      <c r="J33" s="107">
        <v>4.7386782155101059E-4</v>
      </c>
      <c r="K33" s="165"/>
      <c r="L33" s="115"/>
      <c r="N33" s="63"/>
      <c r="O33" s="68">
        <v>3</v>
      </c>
      <c r="P33" s="69">
        <v>358.06044202605079</v>
      </c>
      <c r="Q33" s="69">
        <v>-4.0750070117690509</v>
      </c>
      <c r="R33" s="112">
        <v>-4.0733562272249326</v>
      </c>
      <c r="S33" s="77"/>
      <c r="T33" s="105"/>
      <c r="U33" s="78"/>
      <c r="V33" s="106"/>
      <c r="W33" s="107">
        <v>1.6507845441182667E-3</v>
      </c>
      <c r="Y33" s="187">
        <v>326.19760000000002</v>
      </c>
      <c r="Z33" s="188" t="s">
        <v>14</v>
      </c>
      <c r="AB33" s="187">
        <v>326.19760000000002</v>
      </c>
      <c r="AC33" s="188" t="s">
        <v>14</v>
      </c>
      <c r="AG33" s="6"/>
      <c r="AN33" s="71"/>
      <c r="BE33" s="6"/>
      <c r="BL33" s="71"/>
      <c r="BT33" s="6"/>
      <c r="CA33" s="71"/>
      <c r="CI33" s="6"/>
      <c r="CP33" s="71"/>
      <c r="CX33" s="6"/>
      <c r="DE33" s="71"/>
      <c r="DM33" s="6"/>
      <c r="DT33" s="71"/>
      <c r="EB33" s="6"/>
      <c r="EI33" s="71"/>
      <c r="EQ33" s="6"/>
      <c r="EX33" s="71"/>
      <c r="FF33" s="6"/>
      <c r="FM33" s="71"/>
      <c r="FU33" s="6"/>
      <c r="GB33" s="71"/>
      <c r="GJ33" s="6"/>
      <c r="GK33" s="6"/>
      <c r="GL33" s="6"/>
      <c r="GM33" s="6"/>
      <c r="GN33" s="6"/>
      <c r="GO33" s="6"/>
      <c r="GP33" s="6"/>
      <c r="GQ33" s="71"/>
      <c r="GR33" s="6"/>
      <c r="GY33"/>
      <c r="HF33" s="96"/>
      <c r="HN33"/>
      <c r="HU33" s="96"/>
      <c r="IC33"/>
      <c r="IJ33" s="96"/>
      <c r="IR33"/>
      <c r="IY33" s="96"/>
      <c r="JG33"/>
      <c r="JN33" s="96"/>
      <c r="JV33"/>
    </row>
    <row r="34" spans="2:283" x14ac:dyDescent="0.3">
      <c r="B34" s="68">
        <v>4</v>
      </c>
      <c r="C34" s="140">
        <v>350.62063179981811</v>
      </c>
      <c r="D34" s="69">
        <v>-1.191564041869043</v>
      </c>
      <c r="E34" s="138">
        <v>-1.1915041890930216</v>
      </c>
      <c r="F34" s="77"/>
      <c r="G34" s="108"/>
      <c r="H34" s="78"/>
      <c r="I34" s="106"/>
      <c r="J34" s="107">
        <v>5.9852776021385168E-5</v>
      </c>
      <c r="K34" s="165"/>
      <c r="L34" s="115"/>
      <c r="N34" s="63"/>
      <c r="O34" s="68">
        <v>4</v>
      </c>
      <c r="P34" s="69">
        <v>363.64733138699034</v>
      </c>
      <c r="Q34" s="69">
        <v>-4.0424100330735016</v>
      </c>
      <c r="R34" s="112">
        <v>-4.0421678643186372</v>
      </c>
      <c r="S34" s="77"/>
      <c r="T34" s="105"/>
      <c r="U34" s="78"/>
      <c r="V34" s="106"/>
      <c r="W34" s="107">
        <v>2.4216875486438028E-4</v>
      </c>
      <c r="Y34" s="189" t="s">
        <v>65</v>
      </c>
      <c r="Z34" s="190" t="s">
        <v>65</v>
      </c>
      <c r="AB34" s="189" t="s">
        <v>65</v>
      </c>
      <c r="AC34" s="190" t="s">
        <v>65</v>
      </c>
      <c r="AG34" s="6"/>
      <c r="AN34" s="71"/>
      <c r="BE34" s="6"/>
      <c r="BL34" s="71"/>
      <c r="BT34" s="6"/>
      <c r="CA34" s="71"/>
      <c r="CI34" s="6"/>
      <c r="CP34" s="71"/>
      <c r="CX34" s="6"/>
      <c r="DE34" s="71"/>
      <c r="DM34" s="6"/>
      <c r="DT34" s="71"/>
      <c r="EB34" s="6"/>
      <c r="EI34" s="71"/>
      <c r="EQ34" s="6"/>
      <c r="EX34" s="71"/>
      <c r="FF34" s="6"/>
      <c r="FM34" s="71"/>
      <c r="FU34" s="6"/>
      <c r="GB34" s="71"/>
      <c r="GJ34" s="6"/>
      <c r="GK34" s="6"/>
      <c r="GL34" s="6"/>
      <c r="GM34" s="6"/>
      <c r="GN34" s="6"/>
      <c r="GO34" s="6"/>
      <c r="GP34" s="6"/>
      <c r="GQ34" s="71"/>
      <c r="GR34" s="6"/>
      <c r="GY34"/>
      <c r="HF34" s="96"/>
      <c r="HN34"/>
      <c r="HU34" s="96"/>
      <c r="IC34"/>
      <c r="IJ34" s="96"/>
      <c r="IR34"/>
      <c r="IY34" s="96"/>
      <c r="JG34"/>
      <c r="JN34" s="96"/>
      <c r="JV34"/>
    </row>
    <row r="35" spans="2:283" x14ac:dyDescent="0.3">
      <c r="B35" s="68">
        <v>5</v>
      </c>
      <c r="C35" s="140">
        <v>356.24744548701341</v>
      </c>
      <c r="D35" s="69">
        <v>-1.1819518566000795</v>
      </c>
      <c r="E35" s="138">
        <v>-1.1822356453193366</v>
      </c>
      <c r="F35" s="77"/>
      <c r="G35" s="108"/>
      <c r="H35" s="78"/>
      <c r="I35" s="106"/>
      <c r="J35" s="107">
        <v>-2.8378871925704985E-4</v>
      </c>
      <c r="K35" s="165"/>
      <c r="L35" s="115"/>
      <c r="N35" s="63"/>
      <c r="O35" s="68">
        <v>5</v>
      </c>
      <c r="P35" s="69">
        <v>369.2791567051803</v>
      </c>
      <c r="Q35" s="69">
        <v>-4.0098004604511814</v>
      </c>
      <c r="R35" s="112">
        <v>-4.0107286500258663</v>
      </c>
      <c r="S35" s="77"/>
      <c r="T35" s="105"/>
      <c r="U35" s="78"/>
      <c r="V35" s="106"/>
      <c r="W35" s="107">
        <v>-9.2818957468487895E-4</v>
      </c>
      <c r="Y35" s="191">
        <v>324.89366391865087</v>
      </c>
      <c r="Z35" s="186">
        <v>9.2141699999999993</v>
      </c>
      <c r="AB35" s="191">
        <v>324.89366391865087</v>
      </c>
      <c r="AC35" s="186">
        <v>12.722</v>
      </c>
      <c r="AG35" s="6"/>
      <c r="AN35" s="71"/>
      <c r="BE35" s="6"/>
      <c r="BL35" s="71"/>
      <c r="BT35" s="6"/>
      <c r="CA35" s="71"/>
      <c r="CI35" s="6"/>
      <c r="CP35" s="71"/>
      <c r="CX35" s="6"/>
      <c r="DE35" s="71"/>
      <c r="DM35" s="6"/>
      <c r="DT35" s="71"/>
      <c r="EB35" s="6"/>
      <c r="EI35" s="71"/>
      <c r="EQ35" s="6"/>
      <c r="EX35" s="71"/>
      <c r="FF35" s="6"/>
      <c r="FM35" s="71"/>
      <c r="FU35" s="6"/>
      <c r="GB35" s="71"/>
      <c r="GJ35" s="6"/>
      <c r="GK35" s="6"/>
      <c r="GL35" s="6"/>
      <c r="GM35" s="6"/>
      <c r="GN35" s="6"/>
      <c r="GO35" s="6"/>
      <c r="GP35" s="6"/>
      <c r="GQ35" s="71"/>
      <c r="GR35" s="6"/>
      <c r="GY35"/>
      <c r="HF35" s="96"/>
      <c r="HN35"/>
      <c r="HU35" s="96"/>
      <c r="IC35"/>
      <c r="IJ35" s="96"/>
      <c r="IR35"/>
      <c r="IY35" s="96"/>
      <c r="JG35"/>
      <c r="JN35" s="96"/>
      <c r="JV35"/>
    </row>
    <row r="36" spans="2:283" x14ac:dyDescent="0.3">
      <c r="B36" s="68">
        <v>6</v>
      </c>
      <c r="C36" s="140">
        <v>361.91998505012765</v>
      </c>
      <c r="D36" s="69">
        <v>-1.172335989019083</v>
      </c>
      <c r="E36" s="138">
        <v>-1.1728917814255793</v>
      </c>
      <c r="F36" s="77"/>
      <c r="G36" s="108"/>
      <c r="H36" s="78"/>
      <c r="I36" s="106"/>
      <c r="J36" s="107">
        <v>-5.5579240649628048E-4</v>
      </c>
      <c r="K36" s="165"/>
      <c r="L36" s="115"/>
      <c r="N36" s="63"/>
      <c r="O36" s="68">
        <v>6</v>
      </c>
      <c r="P36" s="69">
        <v>374.95666729964307</v>
      </c>
      <c r="Q36" s="69">
        <v>-3.9771783954955859</v>
      </c>
      <c r="R36" s="112">
        <v>-3.9790344013331258</v>
      </c>
      <c r="S36" s="77"/>
      <c r="T36" s="105"/>
      <c r="U36" s="78"/>
      <c r="V36" s="106"/>
      <c r="W36" s="107">
        <v>-1.8560058375398647E-3</v>
      </c>
      <c r="Y36" s="192">
        <v>130</v>
      </c>
      <c r="Z36" s="193" t="s">
        <v>66</v>
      </c>
      <c r="AB36" s="192">
        <v>130</v>
      </c>
      <c r="AC36" s="193" t="s">
        <v>66</v>
      </c>
      <c r="AG36" s="6"/>
      <c r="AN36" s="71"/>
      <c r="BE36" s="6"/>
      <c r="BL36" s="71"/>
      <c r="BT36" s="6"/>
      <c r="CA36" s="71"/>
      <c r="CI36" s="6"/>
      <c r="CP36" s="71"/>
      <c r="CX36" s="6"/>
      <c r="DE36" s="71"/>
      <c r="DM36" s="6"/>
      <c r="DT36" s="71"/>
      <c r="EB36" s="6"/>
      <c r="EI36" s="71"/>
      <c r="EQ36" s="6"/>
      <c r="EX36" s="71"/>
      <c r="FF36" s="6"/>
      <c r="FM36" s="71"/>
      <c r="FU36" s="6"/>
      <c r="GB36" s="71"/>
      <c r="GJ36" s="6"/>
      <c r="GK36" s="6"/>
      <c r="GL36" s="6"/>
      <c r="GM36" s="6"/>
      <c r="GN36" s="6"/>
      <c r="GO36" s="6"/>
      <c r="GP36" s="6"/>
      <c r="GQ36" s="71"/>
      <c r="GR36" s="6"/>
      <c r="GY36"/>
      <c r="HF36" s="96"/>
      <c r="HN36"/>
      <c r="HU36" s="96"/>
      <c r="IC36"/>
      <c r="IJ36" s="96"/>
      <c r="IR36"/>
      <c r="IY36" s="96"/>
      <c r="JG36"/>
      <c r="JN36" s="96"/>
      <c r="JV36"/>
    </row>
    <row r="37" spans="2:283" x14ac:dyDescent="0.3">
      <c r="B37" s="68">
        <v>7</v>
      </c>
      <c r="C37" s="140">
        <v>367.63901854428832</v>
      </c>
      <c r="D37" s="69">
        <v>-1.1627164690838097</v>
      </c>
      <c r="E37" s="138">
        <v>-1.1634713322636627</v>
      </c>
      <c r="F37" s="77"/>
      <c r="G37" s="108"/>
      <c r="H37" s="78"/>
      <c r="I37" s="106"/>
      <c r="J37" s="107">
        <v>-7.5486317985307139E-4</v>
      </c>
      <c r="K37" s="165"/>
      <c r="L37" s="115"/>
      <c r="N37" s="63"/>
      <c r="O37" s="68">
        <v>7</v>
      </c>
      <c r="P37" s="69">
        <v>380.68063121001916</v>
      </c>
      <c r="Q37" s="69">
        <v>-3.9445439398391318</v>
      </c>
      <c r="R37" s="112">
        <v>-3.9470808307205645</v>
      </c>
      <c r="S37" s="77"/>
      <c r="T37" s="105"/>
      <c r="U37" s="78"/>
      <c r="V37" s="106"/>
      <c r="W37" s="107">
        <v>-2.5368908814327185E-3</v>
      </c>
      <c r="Y37" s="191">
        <v>327.17298522623696</v>
      </c>
      <c r="Z37" s="186">
        <v>9.1909600000000005</v>
      </c>
      <c r="AB37" s="191">
        <v>327.17298522623696</v>
      </c>
      <c r="AC37" s="186">
        <v>12.675599999999999</v>
      </c>
      <c r="AG37" s="6"/>
      <c r="AN37" s="71"/>
      <c r="BE37" s="6"/>
      <c r="BL37" s="71"/>
      <c r="BT37" s="6"/>
      <c r="CA37" s="71"/>
      <c r="CI37" s="6"/>
      <c r="CP37" s="71"/>
      <c r="CX37" s="6"/>
      <c r="DE37" s="71"/>
      <c r="DM37" s="6"/>
      <c r="DT37" s="71"/>
      <c r="EB37" s="6"/>
      <c r="EI37" s="71"/>
      <c r="EQ37" s="6"/>
      <c r="EX37" s="71"/>
      <c r="FF37" s="6"/>
      <c r="FM37" s="71"/>
      <c r="FU37" s="6"/>
      <c r="GB37" s="71"/>
      <c r="GJ37" s="6"/>
      <c r="GK37" s="6"/>
      <c r="GL37" s="6"/>
      <c r="GM37" s="6"/>
      <c r="GN37" s="6"/>
      <c r="GO37" s="6"/>
      <c r="GP37" s="6"/>
      <c r="GQ37" s="71"/>
      <c r="GR37" s="6"/>
      <c r="GY37"/>
      <c r="HF37" s="96"/>
      <c r="HN37"/>
      <c r="HU37" s="96"/>
      <c r="IC37"/>
      <c r="IJ37" s="96"/>
      <c r="IR37"/>
      <c r="IY37" s="96"/>
      <c r="JG37"/>
      <c r="JN37" s="96"/>
      <c r="JV37"/>
    </row>
    <row r="38" spans="2:283" ht="15" thickBot="1" x14ac:dyDescent="0.35">
      <c r="B38" s="68">
        <v>8</v>
      </c>
      <c r="C38" s="140">
        <v>373.40533337406629</v>
      </c>
      <c r="D38" s="69">
        <v>-1.1530933267633938</v>
      </c>
      <c r="E38" s="138">
        <v>-1.1539730008129041</v>
      </c>
      <c r="F38" s="77"/>
      <c r="G38" s="108"/>
      <c r="H38" s="78"/>
      <c r="I38" s="106"/>
      <c r="J38" s="107">
        <v>-8.7967404951028172E-4</v>
      </c>
      <c r="K38" s="165"/>
      <c r="L38" s="115"/>
      <c r="N38" s="63"/>
      <c r="O38" s="68">
        <v>8</v>
      </c>
      <c r="P38" s="69">
        <v>386.45183582551891</v>
      </c>
      <c r="Q38" s="69">
        <v>-3.9118971951528381</v>
      </c>
      <c r="R38" s="112">
        <v>-3.9148635426509064</v>
      </c>
      <c r="S38" s="77"/>
      <c r="T38" s="105"/>
      <c r="U38" s="78"/>
      <c r="V38" s="106"/>
      <c r="W38" s="107">
        <v>-2.9663474980683446E-3</v>
      </c>
      <c r="Y38" s="194">
        <v>131</v>
      </c>
      <c r="Z38" s="195" t="s">
        <v>66</v>
      </c>
      <c r="AB38" s="194">
        <v>131</v>
      </c>
      <c r="AC38" s="195" t="s">
        <v>66</v>
      </c>
      <c r="AG38" s="6"/>
      <c r="AN38" s="71"/>
      <c r="BE38" s="6"/>
      <c r="BL38" s="71"/>
      <c r="BT38" s="6"/>
      <c r="CA38" s="71"/>
      <c r="CI38" s="6"/>
      <c r="CP38" s="71"/>
      <c r="CX38" s="6"/>
      <c r="DE38" s="71"/>
      <c r="DM38" s="6"/>
      <c r="DT38" s="71"/>
      <c r="EB38" s="6"/>
      <c r="EI38" s="71"/>
      <c r="EQ38" s="6"/>
      <c r="EX38" s="71"/>
      <c r="FF38" s="6"/>
      <c r="FM38" s="71"/>
      <c r="FU38" s="6"/>
      <c r="GB38" s="71"/>
      <c r="GJ38" s="6"/>
      <c r="GK38" s="6"/>
      <c r="GL38" s="6"/>
      <c r="GM38" s="6"/>
      <c r="GN38" s="6"/>
      <c r="GO38" s="6"/>
      <c r="GP38" s="6"/>
      <c r="GQ38" s="71"/>
      <c r="GR38" s="6"/>
      <c r="GY38"/>
      <c r="HF38" s="96"/>
      <c r="HN38"/>
      <c r="HU38" s="96"/>
      <c r="IC38"/>
      <c r="IJ38" s="96"/>
      <c r="IR38"/>
      <c r="IY38" s="96"/>
      <c r="JG38"/>
      <c r="JN38" s="96"/>
      <c r="JV38"/>
    </row>
    <row r="39" spans="2:283" x14ac:dyDescent="0.3">
      <c r="B39" s="68">
        <v>9</v>
      </c>
      <c r="C39" s="140">
        <v>379.21973694906342</v>
      </c>
      <c r="D39" s="69">
        <v>-1.1434665920382554</v>
      </c>
      <c r="E39" s="138">
        <v>-1.1443954571001331</v>
      </c>
      <c r="F39" s="77"/>
      <c r="G39" s="108"/>
      <c r="H39" s="78"/>
      <c r="I39" s="106"/>
      <c r="J39" s="107">
        <v>-9.2886506187772611E-4</v>
      </c>
      <c r="K39" s="165"/>
      <c r="L39" s="115"/>
      <c r="N39" s="63"/>
      <c r="O39" s="68">
        <v>9</v>
      </c>
      <c r="P39" s="69">
        <v>392.27108854051033</v>
      </c>
      <c r="Q39" s="69">
        <v>-3.8792382631460081</v>
      </c>
      <c r="R39" s="112">
        <v>-3.8823780299096837</v>
      </c>
      <c r="S39" s="77"/>
      <c r="T39" s="105"/>
      <c r="U39" s="78"/>
      <c r="V39" s="106"/>
      <c r="W39" s="107">
        <v>-3.1397667636756665E-3</v>
      </c>
      <c r="AG39" s="6"/>
      <c r="AK39" s="71"/>
      <c r="BE39" s="6"/>
      <c r="BI39" s="71"/>
      <c r="BT39" s="6"/>
      <c r="BX39" s="71"/>
      <c r="CI39" s="6"/>
      <c r="CM39" s="71"/>
      <c r="CX39" s="6"/>
      <c r="DB39" s="71"/>
      <c r="DM39" s="6"/>
      <c r="DQ39" s="71"/>
      <c r="EB39" s="6"/>
      <c r="EF39" s="71"/>
      <c r="EQ39" s="6"/>
      <c r="EU39" s="71"/>
      <c r="FF39" s="6"/>
      <c r="FJ39" s="71"/>
      <c r="FU39" s="6"/>
      <c r="FY39" s="71"/>
      <c r="GJ39" s="6"/>
      <c r="GK39" s="6"/>
      <c r="GL39" s="6"/>
      <c r="GM39" s="6"/>
      <c r="GN39" s="96"/>
      <c r="GY39"/>
      <c r="HC39" s="96"/>
      <c r="HN39"/>
      <c r="HR39" s="96"/>
      <c r="IC39"/>
      <c r="IG39" s="96"/>
      <c r="IR39"/>
      <c r="IV39" s="96"/>
      <c r="JG39"/>
      <c r="JK39" s="96"/>
      <c r="JV39"/>
    </row>
    <row r="40" spans="2:283" x14ac:dyDescent="0.3">
      <c r="B40" s="68">
        <v>10</v>
      </c>
      <c r="C40" s="140">
        <v>385.08305736750094</v>
      </c>
      <c r="D40" s="69">
        <v>-1.1338362949000058</v>
      </c>
      <c r="E40" s="138">
        <v>-1.1347373370736786</v>
      </c>
      <c r="F40" s="77"/>
      <c r="G40" s="108"/>
      <c r="H40" s="78"/>
      <c r="I40" s="106"/>
      <c r="J40" s="107">
        <v>-9.0104217367281692E-4</v>
      </c>
      <c r="K40" s="165"/>
      <c r="L40" s="115"/>
      <c r="N40" s="63"/>
      <c r="O40" s="68">
        <v>10</v>
      </c>
      <c r="P40" s="69">
        <v>398.13921743810744</v>
      </c>
      <c r="Q40" s="69">
        <v>-3.846567245565915</v>
      </c>
      <c r="R40" s="112">
        <v>-3.8496196697891598</v>
      </c>
      <c r="S40" s="77"/>
      <c r="T40" s="105"/>
      <c r="U40" s="78"/>
      <c r="V40" s="106"/>
      <c r="W40" s="107">
        <v>-3.0524242232448096E-3</v>
      </c>
      <c r="AG40" s="6"/>
      <c r="AH40" s="71"/>
      <c r="BE40" s="6"/>
      <c r="BF40" s="71"/>
      <c r="BT40" s="6"/>
      <c r="BU40" s="71"/>
      <c r="CI40" s="6"/>
      <c r="CJ40" s="71"/>
      <c r="CX40" s="6"/>
      <c r="CY40" s="71"/>
      <c r="DM40" s="6"/>
      <c r="DN40" s="71"/>
      <c r="EB40" s="6"/>
      <c r="EC40" s="71"/>
      <c r="EQ40" s="6"/>
      <c r="ER40" s="71"/>
      <c r="FF40" s="6"/>
      <c r="FG40" s="71"/>
      <c r="FU40" s="6"/>
      <c r="FV40" s="71"/>
      <c r="GJ40" s="6"/>
      <c r="GK40" s="96"/>
      <c r="GY40"/>
      <c r="GZ40" s="96"/>
      <c r="HN40"/>
      <c r="HO40" s="96"/>
      <c r="IC40"/>
      <c r="ID40" s="96"/>
      <c r="IR40"/>
      <c r="IS40" s="96"/>
      <c r="JG40"/>
      <c r="JH40" s="96"/>
      <c r="JV40"/>
      <c r="JW40" s="6"/>
    </row>
    <row r="41" spans="2:283" x14ac:dyDescent="0.3">
      <c r="B41" s="68">
        <v>11</v>
      </c>
      <c r="C41" s="140">
        <v>390.99614412925757</v>
      </c>
      <c r="D41" s="69">
        <v>-1.1242024653513558</v>
      </c>
      <c r="E41" s="138">
        <v>-1.1249972414288456</v>
      </c>
      <c r="F41" s="77"/>
      <c r="G41" s="108"/>
      <c r="H41" s="78"/>
      <c r="I41" s="106"/>
      <c r="J41" s="107">
        <v>-7.947760774897894E-4</v>
      </c>
      <c r="K41" s="165"/>
      <c r="L41" s="115"/>
      <c r="N41" s="63"/>
      <c r="O41" s="68">
        <v>11</v>
      </c>
      <c r="P41" s="69">
        <v>404.0570720032083</v>
      </c>
      <c r="Q41" s="69">
        <v>-3.8138842441974852</v>
      </c>
      <c r="R41" s="112">
        <v>-3.8165837201078494</v>
      </c>
      <c r="S41" s="77"/>
      <c r="T41" s="105"/>
      <c r="U41" s="78"/>
      <c r="V41" s="106"/>
      <c r="W41" s="107">
        <v>-2.6994759103642352E-3</v>
      </c>
      <c r="AG41" s="6"/>
      <c r="AH41" s="71"/>
      <c r="BE41" s="6"/>
      <c r="BF41" s="71"/>
      <c r="BT41" s="6"/>
      <c r="BU41" s="71"/>
      <c r="CI41" s="6"/>
      <c r="CJ41" s="71"/>
      <c r="CX41" s="6"/>
      <c r="CY41" s="71"/>
      <c r="DM41" s="6"/>
      <c r="DN41" s="71"/>
      <c r="EB41" s="6"/>
      <c r="EC41" s="71"/>
      <c r="EQ41" s="6"/>
      <c r="ER41" s="71"/>
      <c r="FF41" s="6"/>
      <c r="FG41" s="71"/>
      <c r="FU41" s="6"/>
      <c r="FV41" s="71"/>
      <c r="GJ41" s="6"/>
      <c r="GK41" s="96"/>
      <c r="GY41"/>
      <c r="GZ41" s="96"/>
      <c r="HN41"/>
      <c r="HO41" s="96"/>
      <c r="IC41"/>
      <c r="ID41" s="96"/>
      <c r="IR41"/>
      <c r="IS41" s="96"/>
      <c r="JG41"/>
      <c r="JH41" s="96"/>
      <c r="JV41"/>
      <c r="JW41" s="6"/>
    </row>
    <row r="42" spans="2:283" x14ac:dyDescent="0.3">
      <c r="B42" s="68">
        <v>12</v>
      </c>
      <c r="C42" s="140">
        <v>396.95986887989199</v>
      </c>
      <c r="D42" s="69">
        <v>-1.1145651334060205</v>
      </c>
      <c r="E42" s="138">
        <v>-1.1151737343823531</v>
      </c>
      <c r="F42" s="77"/>
      <c r="G42" s="108"/>
      <c r="H42" s="78"/>
      <c r="I42" s="106"/>
      <c r="J42" s="107">
        <v>-6.0860097633264054E-4</v>
      </c>
      <c r="K42" s="165"/>
      <c r="L42" s="115"/>
      <c r="N42" s="63"/>
      <c r="O42" s="68">
        <v>12</v>
      </c>
      <c r="P42" s="69">
        <v>410.0255238665178</v>
      </c>
      <c r="Q42" s="69">
        <v>-3.781189360862979</v>
      </c>
      <c r="R42" s="112">
        <v>-3.783265315057073</v>
      </c>
      <c r="S42" s="77"/>
      <c r="T42" s="105"/>
      <c r="U42" s="78"/>
      <c r="V42" s="106"/>
      <c r="W42" s="107">
        <v>-2.0759541940940096E-3</v>
      </c>
      <c r="AG42" s="6"/>
      <c r="AH42" s="71"/>
      <c r="BE42" s="6"/>
      <c r="BF42" s="71"/>
      <c r="BT42" s="6"/>
      <c r="BU42" s="71"/>
      <c r="CI42" s="6"/>
      <c r="CJ42" s="71"/>
      <c r="CX42" s="6"/>
      <c r="CY42" s="71"/>
      <c r="DM42" s="6"/>
      <c r="DN42" s="71"/>
      <c r="EB42" s="6"/>
      <c r="EC42" s="71"/>
      <c r="EQ42" s="6"/>
      <c r="ER42" s="71"/>
      <c r="FF42" s="6"/>
      <c r="FG42" s="71"/>
      <c r="FU42" s="6"/>
      <c r="FV42" s="71"/>
      <c r="GJ42" s="6"/>
      <c r="GK42" s="96"/>
      <c r="GY42"/>
      <c r="GZ42" s="96"/>
      <c r="HN42"/>
      <c r="HO42" s="96"/>
      <c r="IC42"/>
      <c r="ID42" s="96"/>
      <c r="IR42"/>
      <c r="IS42" s="96"/>
      <c r="JG42"/>
      <c r="JH42" s="96"/>
      <c r="JV42"/>
      <c r="JW42" s="6"/>
    </row>
    <row r="43" spans="2:283" x14ac:dyDescent="0.3">
      <c r="B43" s="68">
        <v>13</v>
      </c>
      <c r="C43" s="140">
        <v>402.97512618727905</v>
      </c>
      <c r="D43" s="69">
        <v>-1.1049243290886264</v>
      </c>
      <c r="E43" s="138">
        <v>-1.1052653423930521</v>
      </c>
      <c r="F43" s="77"/>
      <c r="G43" s="108"/>
      <c r="H43" s="78"/>
      <c r="I43" s="106"/>
      <c r="J43" s="107">
        <v>-3.4101330442570799E-4</v>
      </c>
      <c r="K43" s="165"/>
      <c r="L43" s="115"/>
      <c r="N43" s="63"/>
      <c r="O43" s="68">
        <v>13</v>
      </c>
      <c r="P43" s="69">
        <v>416.04546758118363</v>
      </c>
      <c r="Q43" s="69">
        <v>-3.7484826974216725</v>
      </c>
      <c r="R43" s="112">
        <v>-3.7496594608654483</v>
      </c>
      <c r="S43" s="77"/>
      <c r="T43" s="105"/>
      <c r="U43" s="78"/>
      <c r="V43" s="106"/>
      <c r="W43" s="107">
        <v>-1.176763443775819E-3</v>
      </c>
      <c r="AG43" s="6"/>
      <c r="AH43" s="71"/>
      <c r="BE43" s="6"/>
      <c r="BF43" s="71"/>
      <c r="BT43" s="6"/>
      <c r="BU43" s="71"/>
      <c r="CI43" s="6"/>
      <c r="CJ43" s="71"/>
      <c r="CX43" s="6"/>
      <c r="CY43" s="71"/>
      <c r="DM43" s="6"/>
      <c r="DN43" s="71"/>
      <c r="EB43" s="6"/>
      <c r="EC43" s="71"/>
      <c r="EQ43" s="6"/>
      <c r="ER43" s="71"/>
      <c r="FF43" s="6"/>
      <c r="FG43" s="71"/>
      <c r="FU43" s="6"/>
      <c r="FV43" s="71"/>
      <c r="GJ43" s="6"/>
      <c r="GK43" s="96"/>
      <c r="GY43"/>
      <c r="GZ43" s="96"/>
      <c r="HN43"/>
      <c r="HO43" s="96"/>
      <c r="IC43"/>
      <c r="ID43" s="96"/>
      <c r="IR43"/>
      <c r="IS43" s="96"/>
      <c r="JG43"/>
      <c r="JH43" s="96"/>
      <c r="JV43"/>
      <c r="JW43" s="6"/>
    </row>
    <row r="44" spans="2:283" x14ac:dyDescent="0.3">
      <c r="B44" s="68">
        <v>14</v>
      </c>
      <c r="C44" s="140">
        <v>409.04283435259185</v>
      </c>
      <c r="D44" s="69">
        <v>-1.0952800824346189</v>
      </c>
      <c r="E44" s="138">
        <v>-1.0952705528260671</v>
      </c>
      <c r="F44" s="77"/>
      <c r="G44" s="108"/>
      <c r="H44" s="78"/>
      <c r="I44" s="106"/>
      <c r="J44" s="107">
        <v>9.5296085518281615E-6</v>
      </c>
      <c r="K44" s="165"/>
      <c r="L44" s="115"/>
      <c r="N44" s="63"/>
      <c r="O44" s="68">
        <v>14</v>
      </c>
      <c r="P44" s="69">
        <v>422.11782143377877</v>
      </c>
      <c r="Q44" s="69">
        <v>-3.715764355769545</v>
      </c>
      <c r="R44" s="112">
        <v>-3.715761031271644</v>
      </c>
      <c r="S44" s="77"/>
      <c r="T44" s="105"/>
      <c r="U44" s="78"/>
      <c r="V44" s="106"/>
      <c r="W44" s="107">
        <v>3.3244979009694475E-6</v>
      </c>
      <c r="AG44" s="6"/>
      <c r="AH44" s="71"/>
      <c r="BE44" s="6"/>
      <c r="BF44" s="71"/>
      <c r="BT44" s="6"/>
      <c r="BU44" s="71"/>
      <c r="CI44" s="6"/>
      <c r="CJ44" s="71"/>
      <c r="CX44" s="6"/>
      <c r="CY44" s="71"/>
      <c r="DM44" s="6"/>
      <c r="DN44" s="71"/>
      <c r="EB44" s="6"/>
      <c r="EC44" s="71"/>
      <c r="EQ44" s="6"/>
      <c r="ER44" s="71"/>
      <c r="FF44" s="6"/>
      <c r="FG44" s="71"/>
      <c r="FU44" s="6"/>
      <c r="FV44" s="71"/>
      <c r="GJ44" s="6"/>
      <c r="GK44" s="96"/>
      <c r="GY44"/>
      <c r="GZ44" s="96"/>
      <c r="HN44"/>
      <c r="HO44" s="96"/>
      <c r="IC44"/>
      <c r="ID44" s="96"/>
      <c r="IR44"/>
      <c r="IS44" s="96"/>
      <c r="JG44"/>
      <c r="JH44" s="96"/>
      <c r="JV44"/>
      <c r="JW44" s="6"/>
    </row>
    <row r="45" spans="2:283" x14ac:dyDescent="0.3">
      <c r="B45" s="68">
        <v>15</v>
      </c>
      <c r="C45" s="140">
        <v>415.16393625746781</v>
      </c>
      <c r="D45" s="69">
        <v>-1.0856324234901669</v>
      </c>
      <c r="E45" s="138">
        <v>-1.0851878125573364</v>
      </c>
      <c r="F45" s="77"/>
      <c r="G45" s="108"/>
      <c r="H45" s="78"/>
      <c r="I45" s="106"/>
      <c r="J45" s="107">
        <v>4.4461093283043596E-4</v>
      </c>
      <c r="K45" s="165"/>
      <c r="L45" s="115"/>
      <c r="N45" s="63"/>
      <c r="O45" s="68">
        <v>15</v>
      </c>
      <c r="P45" s="69">
        <v>428.24352829146704</v>
      </c>
      <c r="Q45" s="69">
        <v>-3.6830344378389568</v>
      </c>
      <c r="R45" s="112">
        <v>-3.6815647627951482</v>
      </c>
      <c r="S45" s="77"/>
      <c r="T45" s="105"/>
      <c r="U45" s="78"/>
      <c r="V45" s="106"/>
      <c r="W45" s="107">
        <v>1.4696750438085715E-3</v>
      </c>
      <c r="AG45" s="6"/>
      <c r="AH45" s="71"/>
      <c r="BE45" s="6"/>
      <c r="BF45" s="71"/>
      <c r="BT45" s="6"/>
      <c r="BU45" s="71"/>
      <c r="CI45" s="6"/>
      <c r="CJ45" s="71"/>
      <c r="CX45" s="6"/>
      <c r="CY45" s="71"/>
      <c r="DM45" s="6"/>
      <c r="DN45" s="71"/>
      <c r="EB45" s="6"/>
      <c r="EC45" s="71"/>
      <c r="EQ45" s="6"/>
      <c r="ER45" s="71"/>
      <c r="FF45" s="6"/>
      <c r="FG45" s="71"/>
      <c r="FU45" s="6"/>
      <c r="FV45" s="71"/>
      <c r="GJ45" s="6"/>
      <c r="GK45" s="96"/>
      <c r="GY45"/>
      <c r="GZ45" s="96"/>
      <c r="HN45"/>
      <c r="HO45" s="96"/>
      <c r="IC45"/>
      <c r="ID45" s="96"/>
      <c r="IR45"/>
      <c r="IS45" s="96"/>
      <c r="JG45"/>
      <c r="JH45" s="96"/>
      <c r="JV45"/>
      <c r="JW45" s="6"/>
    </row>
    <row r="46" spans="2:283" x14ac:dyDescent="0.3">
      <c r="B46" s="68">
        <v>16</v>
      </c>
      <c r="C46" s="140">
        <v>421.33940024931314</v>
      </c>
      <c r="D46" s="69">
        <v>-1.0759813823120712</v>
      </c>
      <c r="E46" s="138">
        <v>-1.0750155265153287</v>
      </c>
      <c r="F46" s="77"/>
      <c r="G46" s="108"/>
      <c r="H46" s="78"/>
      <c r="I46" s="106"/>
      <c r="J46" s="107">
        <v>9.6585579674246524E-4</v>
      </c>
      <c r="K46" s="165"/>
      <c r="L46" s="115"/>
      <c r="M46" s="116"/>
      <c r="N46" s="63"/>
      <c r="O46" s="68">
        <v>16</v>
      </c>
      <c r="P46" s="69">
        <v>434.4235564873083</v>
      </c>
      <c r="Q46" s="69">
        <v>-3.6502930455983362</v>
      </c>
      <c r="R46" s="112">
        <v>-3.6470652497941201</v>
      </c>
      <c r="S46" s="77"/>
      <c r="T46" s="105"/>
      <c r="U46" s="78"/>
      <c r="V46" s="106"/>
      <c r="W46" s="107">
        <v>3.2277958042161714E-3</v>
      </c>
      <c r="AG46" s="6"/>
      <c r="AH46" s="71"/>
      <c r="BE46" s="6"/>
      <c r="BF46" s="71"/>
      <c r="BT46" s="6"/>
      <c r="BU46" s="71"/>
      <c r="CI46" s="6"/>
      <c r="CJ46" s="71"/>
      <c r="CX46" s="6"/>
      <c r="CY46" s="71"/>
      <c r="DM46" s="6"/>
      <c r="DN46" s="71"/>
      <c r="EB46" s="6"/>
      <c r="EC46" s="71"/>
      <c r="EQ46" s="6"/>
      <c r="ER46" s="71"/>
      <c r="FF46" s="6"/>
      <c r="FG46" s="71"/>
      <c r="FU46" s="6"/>
      <c r="FV46" s="71"/>
      <c r="GJ46" s="6"/>
      <c r="GK46" s="96"/>
      <c r="GY46"/>
      <c r="GZ46" s="96"/>
      <c r="HN46"/>
      <c r="HO46" s="96"/>
      <c r="IC46"/>
      <c r="ID46" s="96"/>
      <c r="IR46"/>
      <c r="IS46" s="96"/>
      <c r="JG46"/>
      <c r="JH46" s="96"/>
      <c r="JV46"/>
      <c r="JW46" s="6"/>
    </row>
    <row r="47" spans="2:283" ht="15" thickBot="1" x14ac:dyDescent="0.35">
      <c r="B47" s="68">
        <v>17</v>
      </c>
      <c r="C47" s="69">
        <v>427.57022106682564</v>
      </c>
      <c r="D47" s="69">
        <v>-1.0663269889676676</v>
      </c>
      <c r="E47" s="138">
        <v>-1.064752056156514</v>
      </c>
      <c r="F47" s="77"/>
      <c r="G47" s="108"/>
      <c r="H47" s="78"/>
      <c r="I47" s="106"/>
      <c r="J47" s="107">
        <v>1.5749328111536176E-3</v>
      </c>
      <c r="K47" s="165"/>
      <c r="L47" s="244" t="s">
        <v>358</v>
      </c>
      <c r="M47" s="244"/>
      <c r="N47" s="63"/>
      <c r="O47" s="68">
        <v>17</v>
      </c>
      <c r="P47" s="69">
        <v>440.65890074578078</v>
      </c>
      <c r="Q47" s="69">
        <v>-3.6175402810518547</v>
      </c>
      <c r="R47" s="112">
        <v>-3.6122569392987378</v>
      </c>
      <c r="S47" s="77"/>
      <c r="T47" s="105"/>
      <c r="U47" s="78"/>
      <c r="V47" s="106"/>
      <c r="W47" s="107">
        <v>5.2833417531168436E-3</v>
      </c>
      <c r="AG47" s="6"/>
      <c r="AH47" s="71"/>
      <c r="BE47" s="6"/>
      <c r="BF47" s="71"/>
      <c r="BT47" s="6"/>
      <c r="BU47" s="71"/>
      <c r="CI47" s="6"/>
      <c r="CJ47" s="71"/>
      <c r="CX47" s="6"/>
      <c r="CY47" s="71"/>
      <c r="DM47" s="6"/>
      <c r="DN47" s="71"/>
      <c r="EB47" s="6"/>
      <c r="EC47" s="71"/>
      <c r="EQ47" s="6"/>
      <c r="ER47" s="71"/>
      <c r="FF47" s="6"/>
      <c r="FG47" s="71"/>
      <c r="FU47" s="6"/>
      <c r="FV47" s="71"/>
      <c r="GJ47" s="6"/>
      <c r="GK47" s="96"/>
      <c r="GY47"/>
      <c r="GZ47" s="96"/>
      <c r="HN47"/>
      <c r="HO47" s="96"/>
      <c r="IC47"/>
      <c r="ID47" s="96"/>
      <c r="IR47"/>
      <c r="IS47" s="96"/>
      <c r="JG47"/>
      <c r="JH47" s="96"/>
      <c r="JV47"/>
      <c r="JW47" s="6"/>
    </row>
    <row r="48" spans="2:283" ht="15" thickBot="1" x14ac:dyDescent="0.35">
      <c r="E48" s="72"/>
      <c r="K48" s="166"/>
      <c r="L48" s="99" t="s">
        <v>356</v>
      </c>
      <c r="M48" s="99" t="s">
        <v>357</v>
      </c>
      <c r="AG48" s="6"/>
      <c r="AH48" s="71"/>
      <c r="BE48" s="6"/>
      <c r="BF48" s="71"/>
      <c r="BT48" s="6"/>
      <c r="BU48" s="71"/>
      <c r="CI48" s="6"/>
      <c r="CJ48" s="71"/>
      <c r="CX48" s="6"/>
      <c r="CY48" s="71"/>
      <c r="DM48" s="6"/>
      <c r="DN48" s="71"/>
      <c r="EB48" s="6"/>
      <c r="EC48" s="71"/>
      <c r="EQ48" s="6"/>
      <c r="ER48" s="71"/>
      <c r="FF48" s="6"/>
      <c r="FG48" s="71"/>
      <c r="FU48" s="6"/>
      <c r="FV48" s="71"/>
      <c r="GJ48" s="6"/>
      <c r="GK48" s="96"/>
      <c r="GY48"/>
      <c r="GZ48" s="96"/>
      <c r="HN48"/>
      <c r="HO48" s="96"/>
      <c r="IC48"/>
      <c r="ID48" s="96"/>
      <c r="IR48"/>
      <c r="IS48" s="96"/>
      <c r="JG48"/>
      <c r="JH48" s="96"/>
      <c r="JV48"/>
      <c r="JW48" s="6"/>
    </row>
    <row r="49" spans="2:283" ht="15" thickBot="1" x14ac:dyDescent="0.35">
      <c r="B49" s="227" t="s">
        <v>240</v>
      </c>
      <c r="C49" s="228"/>
      <c r="D49" s="228"/>
      <c r="E49" s="228"/>
      <c r="F49" s="228"/>
      <c r="G49" s="228"/>
      <c r="H49" s="228"/>
      <c r="I49" s="229"/>
      <c r="J49" s="101" t="s">
        <v>238</v>
      </c>
      <c r="K49" s="168" t="s">
        <v>368</v>
      </c>
      <c r="L49" s="170">
        <v>7.4218004155809494E-2</v>
      </c>
      <c r="M49" s="170">
        <v>0.25423979370234373</v>
      </c>
      <c r="N49" s="154" t="s">
        <v>355</v>
      </c>
      <c r="O49" s="227" t="s">
        <v>240</v>
      </c>
      <c r="P49" s="228"/>
      <c r="Q49" s="228"/>
      <c r="R49" s="228"/>
      <c r="S49" s="228"/>
      <c r="T49" s="228"/>
      <c r="U49" s="228"/>
      <c r="V49" s="229"/>
      <c r="W49" s="101" t="s">
        <v>238</v>
      </c>
      <c r="AG49" s="6"/>
      <c r="AH49" s="71"/>
      <c r="BE49" s="6"/>
      <c r="BF49" s="71"/>
      <c r="BT49" s="6"/>
      <c r="BU49" s="71"/>
      <c r="CI49" s="6"/>
      <c r="CJ49" s="71"/>
      <c r="CX49" s="6"/>
      <c r="CY49" s="71"/>
      <c r="DM49" s="6"/>
      <c r="DN49" s="71"/>
      <c r="EB49" s="6"/>
      <c r="EC49" s="71"/>
      <c r="EQ49" s="6"/>
      <c r="ER49" s="71"/>
      <c r="FF49" s="6"/>
      <c r="FG49" s="71"/>
      <c r="FU49" s="6"/>
      <c r="FV49" s="71"/>
      <c r="GJ49" s="6"/>
      <c r="GK49" s="96"/>
      <c r="GY49"/>
      <c r="GZ49" s="96"/>
      <c r="HN49"/>
      <c r="HO49" s="96"/>
      <c r="IC49"/>
      <c r="ID49" s="96"/>
      <c r="IR49"/>
      <c r="IS49" s="96"/>
      <c r="JG49"/>
      <c r="JH49" s="96"/>
      <c r="JV49"/>
      <c r="JW49" s="6"/>
    </row>
    <row r="50" spans="2:283" ht="15" thickBot="1" x14ac:dyDescent="0.35">
      <c r="B50" s="99" t="s">
        <v>233</v>
      </c>
      <c r="C50" s="99" t="s">
        <v>246</v>
      </c>
      <c r="D50" s="99" t="s">
        <v>245</v>
      </c>
      <c r="E50" s="99" t="s">
        <v>247</v>
      </c>
      <c r="F50" s="99" t="s">
        <v>246</v>
      </c>
      <c r="G50" s="99" t="s">
        <v>245</v>
      </c>
      <c r="H50" s="99" t="s">
        <v>244</v>
      </c>
      <c r="I50" s="100" t="s">
        <v>243</v>
      </c>
      <c r="J50" s="102" t="s">
        <v>242</v>
      </c>
      <c r="K50" s="169" t="s">
        <v>369</v>
      </c>
      <c r="L50" s="171">
        <v>4.2523784020122883E-3</v>
      </c>
      <c r="M50" s="171">
        <v>1.456686716342102E-2</v>
      </c>
      <c r="N50" s="154" t="s">
        <v>355</v>
      </c>
      <c r="O50" s="99" t="s">
        <v>233</v>
      </c>
      <c r="P50" s="99" t="s">
        <v>246</v>
      </c>
      <c r="Q50" s="99" t="s">
        <v>245</v>
      </c>
      <c r="R50" s="99" t="s">
        <v>247</v>
      </c>
      <c r="S50" s="99" t="s">
        <v>246</v>
      </c>
      <c r="T50" s="99" t="s">
        <v>245</v>
      </c>
      <c r="U50" s="99" t="s">
        <v>244</v>
      </c>
      <c r="V50" s="100" t="s">
        <v>243</v>
      </c>
      <c r="W50" s="102" t="s">
        <v>242</v>
      </c>
      <c r="AG50" s="6"/>
      <c r="AH50" s="71"/>
      <c r="BE50" s="6"/>
      <c r="BF50" s="71"/>
      <c r="BT50" s="6"/>
      <c r="BU50" s="71"/>
      <c r="CI50" s="6"/>
      <c r="CJ50" s="71"/>
      <c r="CX50" s="6"/>
      <c r="CY50" s="71"/>
      <c r="DM50" s="6"/>
      <c r="DN50" s="71"/>
      <c r="EB50" s="6"/>
      <c r="EC50" s="71"/>
      <c r="EQ50" s="6"/>
      <c r="ER50" s="71"/>
      <c r="FF50" s="6"/>
      <c r="FG50" s="71"/>
      <c r="FU50" s="6"/>
      <c r="FV50" s="71"/>
      <c r="GJ50" s="6"/>
      <c r="GK50" s="96"/>
      <c r="GY50"/>
      <c r="GZ50" s="96"/>
      <c r="HN50"/>
      <c r="HO50" s="96"/>
      <c r="IC50"/>
      <c r="ID50" s="96"/>
      <c r="IR50"/>
      <c r="IS50" s="96"/>
      <c r="JG50"/>
      <c r="JH50" s="96"/>
      <c r="JV50"/>
      <c r="JW50" s="6"/>
    </row>
    <row r="51" spans="2:283" x14ac:dyDescent="0.3">
      <c r="B51" s="66">
        <v>1</v>
      </c>
      <c r="C51" s="139">
        <v>131.49887505998407</v>
      </c>
      <c r="D51" s="139">
        <v>-0.48046385999953622</v>
      </c>
      <c r="E51" s="137">
        <v>-0.47987011596519957</v>
      </c>
      <c r="F51" s="109"/>
      <c r="G51" s="110"/>
      <c r="H51" s="109"/>
      <c r="I51" s="110"/>
      <c r="J51" s="104">
        <v>5.9374403433667977E-4</v>
      </c>
      <c r="K51" s="165"/>
      <c r="L51" s="131">
        <v>5.9374403433665179E-4</v>
      </c>
      <c r="M51" s="63">
        <v>2.0339183934414695E-3</v>
      </c>
      <c r="O51" s="66">
        <v>1</v>
      </c>
      <c r="P51" s="67">
        <v>136.62148185253463</v>
      </c>
      <c r="Q51" s="67">
        <v>-1.6299853469300574</v>
      </c>
      <c r="R51" s="111">
        <v>-1.6279514285366159</v>
      </c>
      <c r="S51" s="109"/>
      <c r="T51" s="110"/>
      <c r="U51" s="109"/>
      <c r="V51" s="110"/>
      <c r="W51" s="104">
        <v>2.0339183934414084E-3</v>
      </c>
      <c r="AG51" s="6"/>
      <c r="AH51" s="71"/>
      <c r="BE51" s="6"/>
      <c r="BF51" s="71"/>
      <c r="BT51" s="6"/>
      <c r="BU51" s="71"/>
      <c r="CI51" s="6"/>
      <c r="CJ51" s="71"/>
      <c r="CX51" s="6"/>
      <c r="CY51" s="71"/>
      <c r="DM51" s="6"/>
      <c r="DN51" s="71"/>
      <c r="EB51" s="6"/>
      <c r="EC51" s="71"/>
      <c r="EQ51" s="6"/>
      <c r="ER51" s="71"/>
      <c r="FF51" s="6"/>
      <c r="FG51" s="71"/>
      <c r="FU51" s="6"/>
      <c r="FV51" s="71"/>
      <c r="GJ51" s="6"/>
      <c r="GK51" s="96"/>
      <c r="GY51"/>
      <c r="GZ51" s="96"/>
      <c r="HN51"/>
      <c r="HO51" s="96"/>
      <c r="IC51"/>
      <c r="ID51" s="96"/>
      <c r="IR51"/>
      <c r="IS51" s="96"/>
      <c r="JG51"/>
      <c r="JH51" s="96"/>
      <c r="JV51"/>
      <c r="JW51" s="6"/>
    </row>
    <row r="52" spans="2:283" x14ac:dyDescent="0.3">
      <c r="B52" s="68">
        <v>2</v>
      </c>
      <c r="C52" s="140">
        <v>133.661890878555</v>
      </c>
      <c r="D52" s="140">
        <v>-0.4766839549989384</v>
      </c>
      <c r="E52" s="138">
        <v>-0.47630717467869133</v>
      </c>
      <c r="F52" s="77"/>
      <c r="G52" s="105"/>
      <c r="H52" s="77"/>
      <c r="I52" s="105"/>
      <c r="J52" s="107">
        <v>3.7678032024709523E-4</v>
      </c>
      <c r="K52" s="165"/>
      <c r="L52" s="131">
        <v>3.7678032024707209E-4</v>
      </c>
      <c r="M52" s="63">
        <v>1.2966434496479717E-3</v>
      </c>
      <c r="O52" s="68">
        <v>2</v>
      </c>
      <c r="P52" s="69">
        <v>138.78651866943093</v>
      </c>
      <c r="Q52" s="69">
        <v>-1.6171619271588853</v>
      </c>
      <c r="R52" s="112">
        <v>-1.6158652837092373</v>
      </c>
      <c r="S52" s="77"/>
      <c r="T52" s="105"/>
      <c r="U52" s="77"/>
      <c r="V52" s="105"/>
      <c r="W52" s="107">
        <v>1.2966434496477811E-3</v>
      </c>
      <c r="AG52" s="6"/>
      <c r="AH52" s="71"/>
      <c r="BE52" s="6"/>
      <c r="BF52" s="71"/>
      <c r="BT52" s="6"/>
      <c r="BU52" s="71"/>
      <c r="CI52" s="6"/>
      <c r="CJ52" s="71"/>
      <c r="CX52" s="6"/>
      <c r="CY52" s="71"/>
      <c r="DM52" s="6"/>
      <c r="DN52" s="71"/>
      <c r="EB52" s="6"/>
      <c r="EC52" s="71"/>
      <c r="EQ52" s="6"/>
      <c r="ER52" s="71"/>
      <c r="FF52" s="6"/>
      <c r="FG52" s="71"/>
      <c r="FU52" s="6"/>
      <c r="FV52" s="71"/>
      <c r="GJ52" s="6"/>
      <c r="GK52" s="96"/>
      <c r="GY52"/>
      <c r="GZ52" s="96"/>
      <c r="HN52"/>
      <c r="HO52" s="96"/>
      <c r="IC52"/>
      <c r="ID52" s="96"/>
      <c r="IR52"/>
      <c r="IS52" s="96"/>
      <c r="JG52"/>
      <c r="JH52" s="96"/>
      <c r="JV52"/>
      <c r="JW52" s="6"/>
    </row>
    <row r="53" spans="2:283" x14ac:dyDescent="0.3">
      <c r="B53" s="68">
        <v>3</v>
      </c>
      <c r="C53" s="140">
        <v>135.84204513933301</v>
      </c>
      <c r="D53" s="140">
        <v>-0.47290256491326399</v>
      </c>
      <c r="E53" s="138">
        <v>-0.47271600277879511</v>
      </c>
      <c r="F53" s="77"/>
      <c r="G53" s="105"/>
      <c r="H53" s="77"/>
      <c r="I53" s="105"/>
      <c r="J53" s="107">
        <v>1.8656213446890181E-4</v>
      </c>
      <c r="K53" s="165"/>
      <c r="L53" s="131">
        <v>1.865621344688817E-4</v>
      </c>
      <c r="M53" s="63">
        <v>6.4991517484958017E-4</v>
      </c>
      <c r="O53" s="68">
        <v>3</v>
      </c>
      <c r="P53" s="69">
        <v>140.96867796301211</v>
      </c>
      <c r="Q53" s="69">
        <v>-1.6043334692004136</v>
      </c>
      <c r="R53" s="112">
        <v>-1.6036835540255641</v>
      </c>
      <c r="S53" s="77"/>
      <c r="T53" s="105"/>
      <c r="U53" s="77"/>
      <c r="V53" s="105"/>
      <c r="W53" s="107">
        <v>6.4991517484971125E-4</v>
      </c>
      <c r="AG53" s="6"/>
      <c r="AH53" s="71"/>
      <c r="BE53" s="6"/>
      <c r="BF53" s="71"/>
      <c r="BT53" s="6"/>
      <c r="BU53" s="71"/>
      <c r="CI53" s="6"/>
      <c r="CJ53" s="71"/>
      <c r="CX53" s="6"/>
      <c r="CY53" s="71"/>
      <c r="DM53" s="6"/>
      <c r="DN53" s="71"/>
      <c r="EB53" s="6"/>
      <c r="EC53" s="71"/>
      <c r="EQ53" s="6"/>
      <c r="ER53" s="71"/>
      <c r="FF53" s="6"/>
      <c r="FG53" s="71"/>
      <c r="FU53" s="6"/>
      <c r="FV53" s="71"/>
      <c r="GJ53" s="6"/>
      <c r="GK53" s="96"/>
      <c r="GY53"/>
      <c r="GZ53" s="96"/>
      <c r="HN53"/>
      <c r="HO53" s="96"/>
      <c r="IC53"/>
      <c r="ID53" s="96"/>
      <c r="IR53"/>
      <c r="IS53" s="96"/>
      <c r="JG53"/>
      <c r="JH53" s="96"/>
      <c r="JV53"/>
      <c r="JW53" s="6"/>
    </row>
    <row r="54" spans="2:283" x14ac:dyDescent="0.3">
      <c r="B54" s="68">
        <v>4</v>
      </c>
      <c r="C54" s="140">
        <v>138.03961881882603</v>
      </c>
      <c r="D54" s="140">
        <v>-0.46911970152324528</v>
      </c>
      <c r="E54" s="138">
        <v>-0.46909613743819745</v>
      </c>
      <c r="F54" s="77"/>
      <c r="G54" s="105"/>
      <c r="H54" s="77"/>
      <c r="I54" s="105"/>
      <c r="J54" s="107">
        <v>2.3564085047789435E-5</v>
      </c>
      <c r="K54" s="165"/>
      <c r="L54" s="131">
        <v>2.3564085047833583E-5</v>
      </c>
      <c r="M54" s="63">
        <v>9.5342029474032586E-5</v>
      </c>
      <c r="O54" s="68">
        <v>4</v>
      </c>
      <c r="P54" s="69">
        <v>143.16824070353951</v>
      </c>
      <c r="Q54" s="69">
        <v>-1.5915000130210635</v>
      </c>
      <c r="R54" s="112">
        <v>-1.5914046709915894</v>
      </c>
      <c r="S54" s="77"/>
      <c r="T54" s="105"/>
      <c r="U54" s="77"/>
      <c r="V54" s="105"/>
      <c r="W54" s="107">
        <v>9.5342029474165455E-5</v>
      </c>
      <c r="AG54" s="6"/>
      <c r="AH54" s="71"/>
      <c r="BE54" s="6"/>
      <c r="BF54" s="71"/>
      <c r="BT54" s="6"/>
      <c r="BU54" s="71"/>
      <c r="CI54" s="6"/>
      <c r="CJ54" s="71"/>
      <c r="CX54" s="6"/>
      <c r="CY54" s="71"/>
      <c r="DM54" s="6"/>
      <c r="DN54" s="71"/>
      <c r="EB54" s="6"/>
      <c r="EC54" s="71"/>
      <c r="EQ54" s="6"/>
      <c r="ER54" s="71"/>
      <c r="FF54" s="6"/>
      <c r="FG54" s="71"/>
      <c r="FU54" s="6"/>
      <c r="FV54" s="71"/>
      <c r="GJ54" s="6"/>
      <c r="GK54" s="96"/>
      <c r="GY54"/>
      <c r="GZ54" s="96"/>
      <c r="HN54"/>
      <c r="HO54" s="96"/>
      <c r="IC54"/>
      <c r="ID54" s="96"/>
      <c r="IR54"/>
      <c r="IS54" s="96"/>
      <c r="JG54"/>
      <c r="JH54" s="96"/>
      <c r="JV54"/>
      <c r="JW54" s="6"/>
    </row>
    <row r="55" spans="2:283" x14ac:dyDescent="0.3">
      <c r="B55" s="68">
        <v>5</v>
      </c>
      <c r="C55" s="140">
        <v>140.25489979803677</v>
      </c>
      <c r="D55" s="140">
        <v>-0.46533537661420454</v>
      </c>
      <c r="E55" s="138">
        <v>-0.46544710445643173</v>
      </c>
      <c r="F55" s="77"/>
      <c r="G55" s="105"/>
      <c r="H55" s="77"/>
      <c r="I55" s="105"/>
      <c r="J55" s="107">
        <v>-1.1172784222718498E-4</v>
      </c>
      <c r="K55" s="165"/>
      <c r="L55" s="131">
        <v>-1.1172784222718279E-4</v>
      </c>
      <c r="M55" s="63">
        <v>-3.6542896641122979E-4</v>
      </c>
      <c r="O55" s="68">
        <v>5</v>
      </c>
      <c r="P55" s="69">
        <v>145.385494765819</v>
      </c>
      <c r="Q55" s="69">
        <v>-1.5786615986028274</v>
      </c>
      <c r="R55" s="112">
        <v>-1.5790270275692386</v>
      </c>
      <c r="S55" s="77"/>
      <c r="T55" s="105"/>
      <c r="U55" s="77"/>
      <c r="V55" s="105"/>
      <c r="W55" s="107">
        <v>-3.6542896641136966E-4</v>
      </c>
      <c r="AG55" s="6"/>
      <c r="AH55" s="71"/>
      <c r="BE55" s="6"/>
      <c r="BF55" s="71"/>
      <c r="BT55" s="6"/>
      <c r="BU55" s="71"/>
      <c r="CI55" s="6"/>
      <c r="CJ55" s="71"/>
      <c r="CX55" s="6"/>
      <c r="CY55" s="71"/>
      <c r="DM55" s="6"/>
      <c r="DN55" s="71"/>
      <c r="EB55" s="6"/>
      <c r="EC55" s="71"/>
      <c r="EQ55" s="6"/>
      <c r="ER55" s="71"/>
      <c r="FF55" s="6"/>
      <c r="FG55" s="71"/>
      <c r="FU55" s="6"/>
      <c r="FV55" s="71"/>
      <c r="GJ55" s="6"/>
      <c r="GK55" s="96"/>
      <c r="GY55"/>
      <c r="GZ55" s="96"/>
      <c r="HN55"/>
      <c r="HO55" s="96"/>
      <c r="IC55"/>
      <c r="ID55" s="96"/>
      <c r="IR55"/>
      <c r="IS55" s="96"/>
      <c r="JG55"/>
      <c r="JH55" s="96"/>
      <c r="JV55"/>
      <c r="JW55" s="6"/>
    </row>
    <row r="56" spans="2:283" x14ac:dyDescent="0.3">
      <c r="B56" s="68">
        <v>6</v>
      </c>
      <c r="C56" s="140">
        <v>142.48818309060144</v>
      </c>
      <c r="D56" s="140">
        <v>-0.46154960197601691</v>
      </c>
      <c r="E56" s="138">
        <v>-0.46176841788408629</v>
      </c>
      <c r="F56" s="77"/>
      <c r="G56" s="105"/>
      <c r="H56" s="77"/>
      <c r="I56" s="105"/>
      <c r="J56" s="107">
        <v>-2.1881590806940176E-4</v>
      </c>
      <c r="K56" s="165"/>
      <c r="L56" s="131">
        <v>-2.1881590806938078E-4</v>
      </c>
      <c r="M56" s="63">
        <v>-7.3071095966126265E-4</v>
      </c>
      <c r="O56" s="68">
        <v>6</v>
      </c>
      <c r="P56" s="69">
        <v>147.62073515733979</v>
      </c>
      <c r="Q56" s="69">
        <v>-1.5658182659431441</v>
      </c>
      <c r="R56" s="112">
        <v>-1.5665489769028054</v>
      </c>
      <c r="S56" s="77"/>
      <c r="T56" s="105"/>
      <c r="U56" s="77"/>
      <c r="V56" s="105"/>
      <c r="W56" s="107">
        <v>-7.3071095966136402E-4</v>
      </c>
      <c r="AG56" s="6"/>
      <c r="AH56" s="71"/>
      <c r="BE56" s="6"/>
      <c r="BF56" s="71"/>
      <c r="BT56" s="6"/>
      <c r="BU56" s="71"/>
      <c r="CI56" s="6"/>
      <c r="CJ56" s="71"/>
      <c r="CX56" s="6"/>
      <c r="CY56" s="71"/>
      <c r="DM56" s="6"/>
      <c r="DN56" s="71"/>
      <c r="EB56" s="6"/>
      <c r="EC56" s="71"/>
      <c r="EQ56" s="6"/>
      <c r="ER56" s="71"/>
      <c r="FF56" s="6"/>
      <c r="FG56" s="71"/>
      <c r="FU56" s="6"/>
      <c r="FV56" s="71"/>
      <c r="GJ56" s="6"/>
      <c r="GK56" s="96"/>
      <c r="GY56"/>
      <c r="GZ56" s="96"/>
      <c r="HN56"/>
      <c r="HO56" s="96"/>
      <c r="IC56"/>
      <c r="ID56" s="96"/>
      <c r="IR56"/>
      <c r="IS56" s="96"/>
      <c r="JG56"/>
      <c r="JH56" s="96"/>
      <c r="JV56"/>
      <c r="JW56" s="6"/>
    </row>
    <row r="57" spans="2:283" x14ac:dyDescent="0.3">
      <c r="B57" s="68">
        <v>7</v>
      </c>
      <c r="C57" s="140">
        <v>144.73977108042848</v>
      </c>
      <c r="D57" s="140">
        <v>-0.45776238940307468</v>
      </c>
      <c r="E57" s="138">
        <v>-0.45805957963136329</v>
      </c>
      <c r="F57" s="77"/>
      <c r="G57" s="105"/>
      <c r="H57" s="77"/>
      <c r="I57" s="105"/>
      <c r="J57" s="107">
        <v>-2.971902282886108E-4</v>
      </c>
      <c r="K57" s="165"/>
      <c r="L57" s="131">
        <v>-2.9719022828861297E-4</v>
      </c>
      <c r="M57" s="63">
        <v>-9.9877593757202732E-4</v>
      </c>
      <c r="O57" s="68">
        <v>7</v>
      </c>
      <c r="P57" s="69">
        <v>149.87426425591306</v>
      </c>
      <c r="Q57" s="69">
        <v>-1.5529700550547763</v>
      </c>
      <c r="R57" s="112">
        <v>-1.5539688309923483</v>
      </c>
      <c r="S57" s="77"/>
      <c r="T57" s="105"/>
      <c r="U57" s="77"/>
      <c r="V57" s="105"/>
      <c r="W57" s="107">
        <v>-9.9877593757193646E-4</v>
      </c>
      <c r="AG57" s="6"/>
      <c r="AH57" s="71"/>
      <c r="BE57" s="6"/>
      <c r="BF57" s="71"/>
      <c r="BT57" s="6"/>
      <c r="BU57" s="71"/>
      <c r="CI57" s="6"/>
      <c r="CJ57" s="71"/>
      <c r="CX57" s="6"/>
      <c r="CY57" s="71"/>
      <c r="DM57" s="6"/>
      <c r="DN57" s="71"/>
      <c r="EB57" s="6"/>
      <c r="EC57" s="71"/>
      <c r="EQ57" s="6"/>
      <c r="ER57" s="71"/>
      <c r="FF57" s="6"/>
      <c r="FG57" s="71"/>
      <c r="FU57" s="6"/>
      <c r="FV57" s="71"/>
      <c r="GJ57" s="6"/>
      <c r="GK57" s="96"/>
      <c r="GY57"/>
      <c r="GZ57" s="96"/>
      <c r="HN57"/>
      <c r="HO57" s="96"/>
      <c r="IC57"/>
      <c r="ID57" s="96"/>
      <c r="IR57"/>
      <c r="IS57" s="96"/>
      <c r="JG57"/>
      <c r="JH57" s="96"/>
      <c r="JV57"/>
      <c r="JW57" s="6"/>
    </row>
    <row r="58" spans="2:283" x14ac:dyDescent="0.3">
      <c r="B58" s="68">
        <v>8</v>
      </c>
      <c r="C58" s="140">
        <v>147.00997376931744</v>
      </c>
      <c r="D58" s="140">
        <v>-0.45397375069424956</v>
      </c>
      <c r="E58" s="138">
        <v>-0.45432007906019845</v>
      </c>
      <c r="F58" s="77"/>
      <c r="G58" s="105"/>
      <c r="H58" s="77"/>
      <c r="I58" s="105"/>
      <c r="J58" s="107">
        <v>-3.4632836594892982E-4</v>
      </c>
      <c r="K58" s="165"/>
      <c r="L58" s="131">
        <v>-3.4632836594888916E-4</v>
      </c>
      <c r="M58" s="63">
        <v>-1.1678533456960238E-3</v>
      </c>
      <c r="O58" s="68">
        <v>8</v>
      </c>
      <c r="P58" s="69">
        <v>152.14639205729091</v>
      </c>
      <c r="Q58" s="69">
        <v>-1.5401170059656843</v>
      </c>
      <c r="R58" s="112">
        <v>-1.5412848593113804</v>
      </c>
      <c r="S58" s="77"/>
      <c r="T58" s="105"/>
      <c r="U58" s="77"/>
      <c r="V58" s="105"/>
      <c r="W58" s="107">
        <v>-1.1678533456961986E-3</v>
      </c>
      <c r="AG58" s="6"/>
      <c r="AH58" s="71"/>
      <c r="BE58" s="6"/>
      <c r="BF58" s="71"/>
      <c r="BT58" s="6"/>
      <c r="BU58" s="71"/>
      <c r="CI58" s="6"/>
      <c r="CJ58" s="71"/>
      <c r="CX58" s="6"/>
      <c r="CY58" s="71"/>
      <c r="DM58" s="6"/>
      <c r="DN58" s="71"/>
      <c r="EB58" s="6"/>
      <c r="EC58" s="71"/>
      <c r="EQ58" s="6"/>
      <c r="ER58" s="71"/>
      <c r="FF58" s="6"/>
      <c r="FG58" s="71"/>
      <c r="FU58" s="6"/>
      <c r="FV58" s="71"/>
      <c r="GJ58" s="6"/>
      <c r="GK58" s="96"/>
      <c r="GY58"/>
      <c r="GZ58" s="96"/>
      <c r="HN58"/>
      <c r="HO58" s="96"/>
      <c r="IC58"/>
      <c r="ID58" s="96"/>
      <c r="IR58"/>
      <c r="IS58" s="96"/>
      <c r="JG58"/>
      <c r="JH58" s="96"/>
      <c r="JV58"/>
      <c r="JW58" s="6"/>
    </row>
    <row r="59" spans="2:283" x14ac:dyDescent="0.3">
      <c r="B59" s="68">
        <v>9</v>
      </c>
      <c r="C59" s="140">
        <v>149.29910903506433</v>
      </c>
      <c r="D59" s="140">
        <v>-0.45018369765285643</v>
      </c>
      <c r="E59" s="138">
        <v>-0.45054939255910753</v>
      </c>
      <c r="F59" s="77"/>
      <c r="G59" s="105"/>
      <c r="H59" s="77"/>
      <c r="I59" s="105"/>
      <c r="J59" s="107">
        <v>-3.6569490625107328E-4</v>
      </c>
      <c r="K59" s="165"/>
      <c r="L59" s="131">
        <v>-3.6569490625110168E-4</v>
      </c>
      <c r="M59" s="63">
        <v>-1.236128647116308E-3</v>
      </c>
      <c r="O59" s="68">
        <v>9</v>
      </c>
      <c r="P59" s="69">
        <v>154.43743643327178</v>
      </c>
      <c r="Q59" s="69">
        <v>-1.5272591587189008</v>
      </c>
      <c r="R59" s="112">
        <v>-1.5284952873660171</v>
      </c>
      <c r="S59" s="77"/>
      <c r="T59" s="105"/>
      <c r="U59" s="77"/>
      <c r="V59" s="105"/>
      <c r="W59" s="107">
        <v>-1.236128647116404E-3</v>
      </c>
      <c r="AG59" s="6"/>
      <c r="AH59" s="71"/>
      <c r="BE59" s="6"/>
      <c r="BF59" s="71"/>
      <c r="BT59" s="6"/>
      <c r="BU59" s="71"/>
      <c r="CI59" s="6"/>
      <c r="CJ59" s="71"/>
      <c r="CX59" s="6"/>
      <c r="CY59" s="71"/>
      <c r="DM59" s="6"/>
      <c r="DN59" s="71"/>
      <c r="EB59" s="6"/>
      <c r="EC59" s="71"/>
      <c r="EQ59" s="6"/>
      <c r="ER59" s="71"/>
      <c r="FF59" s="6"/>
      <c r="FG59" s="71"/>
      <c r="FU59" s="6"/>
      <c r="FV59" s="71"/>
      <c r="GJ59" s="6"/>
      <c r="GK59" s="96"/>
      <c r="GY59"/>
      <c r="GZ59" s="96"/>
      <c r="HN59"/>
      <c r="HO59" s="96"/>
      <c r="IC59"/>
      <c r="ID59" s="96"/>
      <c r="IR59"/>
      <c r="IS59" s="96"/>
      <c r="JG59"/>
      <c r="JH59" s="96"/>
      <c r="JV59"/>
      <c r="JW59" s="6"/>
    </row>
    <row r="60" spans="2:283" x14ac:dyDescent="0.3">
      <c r="B60" s="68">
        <v>10</v>
      </c>
      <c r="C60" s="140">
        <v>151.60750290059093</v>
      </c>
      <c r="D60" s="140">
        <v>-0.44639224208661643</v>
      </c>
      <c r="E60" s="138">
        <v>-0.44674698309987348</v>
      </c>
      <c r="F60" s="77"/>
      <c r="G60" s="105"/>
      <c r="H60" s="77"/>
      <c r="I60" s="105"/>
      <c r="J60" s="107">
        <v>-3.5474101325701452E-4</v>
      </c>
      <c r="K60" s="165"/>
      <c r="L60" s="131">
        <v>-3.5474101325705387E-4</v>
      </c>
      <c r="M60" s="63">
        <v>-1.2017418201750729E-3</v>
      </c>
      <c r="O60" s="68">
        <v>10</v>
      </c>
      <c r="P60" s="69">
        <v>156.7477234008297</v>
      </c>
      <c r="Q60" s="69">
        <v>-1.5143965533724075</v>
      </c>
      <c r="R60" s="112">
        <v>-1.5155982951925826</v>
      </c>
      <c r="S60" s="77"/>
      <c r="T60" s="105"/>
      <c r="U60" s="77"/>
      <c r="V60" s="105"/>
      <c r="W60" s="107">
        <v>-1.2017418201751219E-3</v>
      </c>
      <c r="AG60" s="6"/>
      <c r="AH60" s="71"/>
      <c r="BE60" s="6"/>
      <c r="BF60" s="71"/>
      <c r="BT60" s="6"/>
      <c r="BU60" s="71"/>
      <c r="CI60" s="6"/>
      <c r="CJ60" s="71"/>
      <c r="CX60" s="6"/>
      <c r="CY60" s="71"/>
      <c r="DM60" s="6"/>
      <c r="DN60" s="71"/>
      <c r="EB60" s="6"/>
      <c r="EC60" s="71"/>
      <c r="EQ60" s="6"/>
      <c r="ER60" s="71"/>
      <c r="FF60" s="6"/>
      <c r="FG60" s="71"/>
      <c r="FU60" s="6"/>
      <c r="FV60" s="71"/>
      <c r="GJ60" s="6"/>
      <c r="GK60" s="96"/>
      <c r="GY60"/>
      <c r="GZ60" s="96"/>
      <c r="HN60"/>
      <c r="HO60" s="96"/>
      <c r="IC60"/>
      <c r="ID60" s="96"/>
      <c r="IR60"/>
      <c r="IS60" s="96"/>
      <c r="JG60"/>
      <c r="JH60" s="96"/>
      <c r="JV60"/>
      <c r="JW60" s="6"/>
    </row>
    <row r="61" spans="2:283" x14ac:dyDescent="0.3">
      <c r="B61" s="68">
        <v>11</v>
      </c>
      <c r="C61" s="140">
        <v>153.93548981466833</v>
      </c>
      <c r="D61" s="140">
        <v>-0.44259939580762042</v>
      </c>
      <c r="E61" s="138">
        <v>-0.44291229977513608</v>
      </c>
      <c r="F61" s="77"/>
      <c r="G61" s="105"/>
      <c r="H61" s="77"/>
      <c r="I61" s="105"/>
      <c r="J61" s="107">
        <v>-3.1290396751566509E-4</v>
      </c>
      <c r="K61" s="165"/>
      <c r="L61" s="131">
        <v>-3.1290396751565419E-4</v>
      </c>
      <c r="M61" s="63">
        <v>-1.0627857914820016E-3</v>
      </c>
      <c r="O61" s="68">
        <v>11</v>
      </c>
      <c r="P61" s="69">
        <v>159.07758740283791</v>
      </c>
      <c r="Q61" s="69">
        <v>-1.50152922999901</v>
      </c>
      <c r="R61" s="112">
        <v>-1.502592015790492</v>
      </c>
      <c r="S61" s="77"/>
      <c r="T61" s="105"/>
      <c r="U61" s="77"/>
      <c r="V61" s="105"/>
      <c r="W61" s="107">
        <v>-1.0627857914819823E-3</v>
      </c>
      <c r="AG61" s="6"/>
      <c r="AH61" s="71"/>
      <c r="BE61" s="6"/>
      <c r="BF61" s="71"/>
      <c r="BT61" s="6"/>
      <c r="BU61" s="71"/>
      <c r="CI61" s="6"/>
      <c r="CJ61" s="71"/>
      <c r="CX61" s="6"/>
      <c r="CY61" s="71"/>
      <c r="DM61" s="6"/>
      <c r="DN61" s="71"/>
      <c r="EB61" s="6"/>
      <c r="EC61" s="71"/>
      <c r="EQ61" s="6"/>
      <c r="ER61" s="71"/>
      <c r="FF61" s="6"/>
      <c r="FG61" s="71"/>
      <c r="FU61" s="6"/>
      <c r="FV61" s="71"/>
      <c r="GJ61" s="6"/>
      <c r="GK61" s="96"/>
      <c r="GY61"/>
      <c r="GZ61" s="96"/>
      <c r="HN61"/>
      <c r="HO61" s="96"/>
      <c r="IC61"/>
      <c r="ID61" s="96"/>
      <c r="IR61"/>
      <c r="IS61" s="96"/>
      <c r="JG61"/>
      <c r="JH61" s="96"/>
      <c r="JV61"/>
      <c r="JW61" s="6"/>
    </row>
    <row r="62" spans="2:283" x14ac:dyDescent="0.3">
      <c r="B62" s="68">
        <v>12</v>
      </c>
      <c r="C62" s="140">
        <v>156.28341294483937</v>
      </c>
      <c r="D62" s="140">
        <v>-0.43880517063229152</v>
      </c>
      <c r="E62" s="138">
        <v>-0.43904477731588704</v>
      </c>
      <c r="F62" s="77"/>
      <c r="G62" s="105"/>
      <c r="H62" s="77"/>
      <c r="I62" s="105"/>
      <c r="J62" s="107">
        <v>-2.3960668359552777E-4</v>
      </c>
      <c r="K62" s="165"/>
      <c r="L62" s="131">
        <v>-2.3960668359551685E-4</v>
      </c>
      <c r="M62" s="63">
        <v>-8.1730480082442547E-4</v>
      </c>
      <c r="O62" s="68">
        <v>12</v>
      </c>
      <c r="P62" s="69">
        <v>161.42737160099125</v>
      </c>
      <c r="Q62" s="69">
        <v>-1.4886572286862121</v>
      </c>
      <c r="R62" s="112">
        <v>-1.4894745334870365</v>
      </c>
      <c r="S62" s="77"/>
      <c r="T62" s="105"/>
      <c r="U62" s="77"/>
      <c r="V62" s="105"/>
      <c r="W62" s="107">
        <v>-8.1730480082441322E-4</v>
      </c>
      <c r="AG62" s="6"/>
      <c r="AH62" s="71"/>
      <c r="BE62" s="6"/>
      <c r="BF62" s="71"/>
      <c r="BT62" s="6"/>
      <c r="BU62" s="71"/>
      <c r="CI62" s="6"/>
      <c r="CJ62" s="71"/>
      <c r="CX62" s="6"/>
      <c r="CY62" s="71"/>
      <c r="DM62" s="6"/>
      <c r="DN62" s="71"/>
      <c r="EB62" s="6"/>
      <c r="EC62" s="71"/>
      <c r="EQ62" s="6"/>
      <c r="ER62" s="71"/>
      <c r="FF62" s="6"/>
      <c r="FG62" s="71"/>
      <c r="FU62" s="6"/>
      <c r="FV62" s="71"/>
      <c r="GJ62" s="6"/>
      <c r="GK62" s="96"/>
      <c r="GY62"/>
      <c r="GZ62" s="96"/>
      <c r="HN62"/>
      <c r="HO62" s="96"/>
      <c r="IC62"/>
      <c r="ID62" s="96"/>
      <c r="IR62"/>
      <c r="IS62" s="96"/>
      <c r="JG62"/>
      <c r="JH62" s="96"/>
      <c r="JV62"/>
      <c r="JW62" s="6"/>
    </row>
    <row r="63" spans="2:283" x14ac:dyDescent="0.3">
      <c r="B63" s="68">
        <v>13</v>
      </c>
      <c r="C63" s="140">
        <v>158.65162448318071</v>
      </c>
      <c r="D63" s="140">
        <v>-0.43500957838134896</v>
      </c>
      <c r="E63" s="138">
        <v>-0.43514383558781577</v>
      </c>
      <c r="F63" s="77"/>
      <c r="G63" s="105"/>
      <c r="H63" s="77"/>
      <c r="I63" s="105"/>
      <c r="J63" s="107">
        <v>-1.3425720646681417E-4</v>
      </c>
      <c r="K63" s="165"/>
      <c r="L63" s="131">
        <v>-1.342572064668146E-4</v>
      </c>
      <c r="M63" s="63">
        <v>-4.6329269439993048E-4</v>
      </c>
      <c r="O63" s="68">
        <v>13</v>
      </c>
      <c r="P63" s="69">
        <v>163.79742818156836</v>
      </c>
      <c r="Q63" s="69">
        <v>-1.4757805895360916</v>
      </c>
      <c r="R63" s="112">
        <v>-1.4762438822304915</v>
      </c>
      <c r="S63" s="77"/>
      <c r="T63" s="105"/>
      <c r="U63" s="77"/>
      <c r="V63" s="105"/>
      <c r="W63" s="107">
        <v>-4.6329269439992875E-4</v>
      </c>
      <c r="AG63" s="6"/>
      <c r="AH63" s="71"/>
      <c r="BE63" s="6"/>
      <c r="BF63" s="71"/>
      <c r="BT63" s="6"/>
      <c r="BU63" s="71"/>
      <c r="CI63" s="6"/>
      <c r="CJ63" s="71"/>
      <c r="CX63" s="6"/>
      <c r="CY63" s="71"/>
      <c r="DM63" s="6"/>
      <c r="DN63" s="71"/>
      <c r="EB63" s="6"/>
      <c r="EC63" s="71"/>
      <c r="EQ63" s="6"/>
      <c r="ER63" s="71"/>
      <c r="FF63" s="6"/>
      <c r="FG63" s="71"/>
      <c r="FU63" s="6"/>
      <c r="FV63" s="71"/>
      <c r="GJ63" s="6"/>
      <c r="GK63" s="96"/>
      <c r="GY63"/>
      <c r="GZ63" s="96"/>
      <c r="HN63"/>
      <c r="HO63" s="96"/>
      <c r="IC63"/>
      <c r="ID63" s="96"/>
      <c r="IR63"/>
      <c r="IS63" s="96"/>
      <c r="JG63"/>
      <c r="JH63" s="96"/>
      <c r="JV63"/>
      <c r="JW63" s="6"/>
    </row>
    <row r="64" spans="2:283" x14ac:dyDescent="0.3">
      <c r="B64" s="68">
        <v>14</v>
      </c>
      <c r="C64" s="140">
        <v>161.04048596558735</v>
      </c>
      <c r="D64" s="140">
        <v>-0.43121263087977124</v>
      </c>
      <c r="E64" s="138">
        <v>-0.43120887906538075</v>
      </c>
      <c r="F64" s="77"/>
      <c r="G64" s="105"/>
      <c r="H64" s="77"/>
      <c r="I64" s="105"/>
      <c r="J64" s="107">
        <v>3.751814390483528E-6</v>
      </c>
      <c r="K64" s="165"/>
      <c r="L64" s="131">
        <v>3.7518143904957668E-6</v>
      </c>
      <c r="M64" s="63">
        <v>1.3088574413178122E-6</v>
      </c>
      <c r="O64" s="68">
        <v>14</v>
      </c>
      <c r="P64" s="69">
        <v>166.18811867471604</v>
      </c>
      <c r="Q64" s="69">
        <v>-1.4628993526651752</v>
      </c>
      <c r="R64" s="112">
        <v>-1.4628980438077339</v>
      </c>
      <c r="S64" s="77"/>
      <c r="T64" s="105"/>
      <c r="U64" s="77"/>
      <c r="V64" s="105"/>
      <c r="W64" s="107">
        <v>1.308857441326554E-6</v>
      </c>
      <c r="AG64" s="6"/>
      <c r="AH64" s="71"/>
      <c r="BE64" s="6"/>
      <c r="BF64" s="71"/>
      <c r="BT64" s="6"/>
      <c r="BU64" s="71"/>
      <c r="CI64" s="6"/>
      <c r="CJ64" s="71"/>
      <c r="CX64" s="6"/>
      <c r="CY64" s="71"/>
      <c r="DM64" s="6"/>
      <c r="DN64" s="71"/>
      <c r="EB64" s="6"/>
      <c r="EC64" s="71"/>
      <c r="EQ64" s="6"/>
      <c r="ER64" s="71"/>
      <c r="FF64" s="6"/>
      <c r="FG64" s="71"/>
      <c r="FU64" s="6"/>
      <c r="FV64" s="71"/>
      <c r="GJ64" s="6"/>
      <c r="GK64" s="96"/>
      <c r="GY64"/>
      <c r="GZ64" s="96"/>
      <c r="HN64"/>
      <c r="HO64" s="96"/>
      <c r="IC64"/>
      <c r="ID64" s="96"/>
      <c r="IR64"/>
      <c r="IS64" s="96"/>
      <c r="JG64"/>
      <c r="JH64" s="96"/>
      <c r="JV64"/>
      <c r="JW64" s="6"/>
    </row>
    <row r="65" spans="2:283" x14ac:dyDescent="0.3">
      <c r="B65" s="68">
        <v>15</v>
      </c>
      <c r="C65" s="140">
        <v>163.45036860530229</v>
      </c>
      <c r="D65" s="140">
        <v>-0.42741433995675859</v>
      </c>
      <c r="E65" s="138">
        <v>-0.42723929628241591</v>
      </c>
      <c r="F65" s="77"/>
      <c r="G65" s="105"/>
      <c r="H65" s="77"/>
      <c r="I65" s="105"/>
      <c r="J65" s="107">
        <v>1.7504367434269133E-4</v>
      </c>
      <c r="K65" s="165"/>
      <c r="L65" s="131">
        <v>1.7504367434267865E-4</v>
      </c>
      <c r="M65" s="63">
        <v>5.7861222197175266E-4</v>
      </c>
      <c r="O65" s="68">
        <v>15</v>
      </c>
      <c r="P65" s="69">
        <v>168.59981428797914</v>
      </c>
      <c r="Q65" s="69">
        <v>-1.4500135582043137</v>
      </c>
      <c r="R65" s="112">
        <v>-1.4494349459823419</v>
      </c>
      <c r="S65" s="77"/>
      <c r="T65" s="105"/>
      <c r="U65" s="77"/>
      <c r="V65" s="105"/>
      <c r="W65" s="107">
        <v>5.7861222197187854E-4</v>
      </c>
      <c r="AG65" s="6"/>
      <c r="AH65" s="71"/>
      <c r="BE65" s="6"/>
      <c r="BF65" s="71"/>
      <c r="BT65" s="6"/>
      <c r="BU65" s="71"/>
      <c r="CI65" s="6"/>
      <c r="CJ65" s="71"/>
      <c r="CX65" s="6"/>
      <c r="CY65" s="71"/>
      <c r="DM65" s="6"/>
      <c r="DN65" s="71"/>
      <c r="EB65" s="6"/>
      <c r="EC65" s="71"/>
      <c r="EQ65" s="6"/>
      <c r="ER65" s="71"/>
      <c r="FF65" s="6"/>
      <c r="FG65" s="71"/>
      <c r="FU65" s="6"/>
      <c r="FV65" s="71"/>
      <c r="GJ65" s="6"/>
      <c r="GK65" s="96"/>
      <c r="GY65"/>
      <c r="GZ65" s="96"/>
      <c r="HN65"/>
      <c r="HO65" s="96"/>
      <c r="IC65"/>
      <c r="ID65" s="96"/>
      <c r="IR65"/>
      <c r="IS65" s="96"/>
      <c r="JG65"/>
      <c r="JH65" s="96"/>
      <c r="JV65"/>
      <c r="JW65" s="6"/>
    </row>
    <row r="66" spans="2:283" x14ac:dyDescent="0.3">
      <c r="B66" s="68">
        <v>16</v>
      </c>
      <c r="C66" s="140">
        <v>165.88165364146187</v>
      </c>
      <c r="D66" s="140">
        <v>-0.42361471744569729</v>
      </c>
      <c r="E66" s="138">
        <v>-0.4232344592580034</v>
      </c>
      <c r="F66" s="77"/>
      <c r="G66" s="105"/>
      <c r="H66" s="77"/>
      <c r="I66" s="105"/>
      <c r="J66" s="107">
        <v>3.8025818769388394E-4</v>
      </c>
      <c r="K66" s="165"/>
      <c r="L66" s="131">
        <v>3.8025818769388264E-4</v>
      </c>
      <c r="M66" s="63">
        <v>1.2707857496914166E-3</v>
      </c>
      <c r="O66" s="68">
        <v>16</v>
      </c>
      <c r="P66" s="69">
        <v>171.03289625484578</v>
      </c>
      <c r="Q66" s="69">
        <v>-1.4371232462985575</v>
      </c>
      <c r="R66" s="112">
        <v>-1.4358524605488661</v>
      </c>
      <c r="S66" s="77"/>
      <c r="T66" s="105"/>
      <c r="U66" s="77"/>
      <c r="V66" s="105"/>
      <c r="W66" s="107">
        <v>1.2707857496914061E-3</v>
      </c>
      <c r="AG66" s="6"/>
      <c r="AH66" s="71"/>
      <c r="BE66" s="6"/>
      <c r="BF66" s="71"/>
      <c r="BT66" s="6"/>
      <c r="BU66" s="71"/>
      <c r="CI66" s="6"/>
      <c r="CJ66" s="71"/>
      <c r="CX66" s="6"/>
      <c r="CY66" s="71"/>
      <c r="DM66" s="6"/>
      <c r="DN66" s="71"/>
      <c r="EB66" s="6"/>
      <c r="EC66" s="71"/>
      <c r="EQ66" s="6"/>
      <c r="ER66" s="71"/>
      <c r="FF66" s="6"/>
      <c r="FG66" s="71"/>
      <c r="FU66" s="6"/>
      <c r="FV66" s="71"/>
      <c r="GJ66" s="6"/>
      <c r="GK66" s="96"/>
      <c r="GY66"/>
      <c r="GZ66" s="96"/>
      <c r="HN66"/>
      <c r="HO66" s="96"/>
      <c r="IC66"/>
      <c r="ID66" s="96"/>
      <c r="IR66"/>
      <c r="IS66" s="96"/>
      <c r="JG66"/>
      <c r="JH66" s="96"/>
      <c r="JV66"/>
      <c r="JW66" s="6"/>
    </row>
    <row r="67" spans="2:283" x14ac:dyDescent="0.3">
      <c r="B67" s="68">
        <v>17</v>
      </c>
      <c r="C67" s="140">
        <v>168.33473270347466</v>
      </c>
      <c r="D67" s="140">
        <v>-0.41981377518412111</v>
      </c>
      <c r="E67" s="138">
        <v>-0.41919372289626539</v>
      </c>
      <c r="F67" s="77"/>
      <c r="G67" s="105"/>
      <c r="H67" s="77"/>
      <c r="I67" s="105"/>
      <c r="J67" s="107">
        <v>6.2005228785575492E-4</v>
      </c>
      <c r="K67" s="165"/>
      <c r="L67" s="131">
        <v>6.2005228785572131E-4</v>
      </c>
      <c r="M67" s="63">
        <v>2.0800558083138299E-3</v>
      </c>
      <c r="O67" s="68">
        <v>17</v>
      </c>
      <c r="P67" s="69">
        <v>173.4877561991263</v>
      </c>
      <c r="Q67" s="69">
        <v>-1.4242284571070294</v>
      </c>
      <c r="R67" s="112">
        <v>-1.4221484012987156</v>
      </c>
      <c r="S67" s="77"/>
      <c r="T67" s="105"/>
      <c r="U67" s="77"/>
      <c r="V67" s="105"/>
      <c r="W67" s="107">
        <v>2.080055808313718E-3</v>
      </c>
      <c r="AG67" s="6"/>
      <c r="AH67" s="71"/>
      <c r="BE67" s="6"/>
      <c r="BF67" s="71"/>
      <c r="BT67" s="6"/>
      <c r="BU67" s="71"/>
      <c r="CI67" s="6"/>
      <c r="CJ67" s="71"/>
      <c r="CX67" s="6"/>
      <c r="CY67" s="71"/>
      <c r="DM67" s="6"/>
      <c r="DN67" s="71"/>
      <c r="EB67" s="6"/>
      <c r="EC67" s="71"/>
      <c r="EQ67" s="6"/>
      <c r="ER67" s="71"/>
      <c r="FF67" s="6"/>
      <c r="FG67" s="71"/>
      <c r="FU67" s="6"/>
      <c r="FV67" s="71"/>
      <c r="GJ67" s="6"/>
      <c r="GK67" s="96"/>
      <c r="GY67"/>
      <c r="GZ67" s="96"/>
      <c r="HN67"/>
      <c r="HO67" s="96"/>
      <c r="IC67"/>
      <c r="ID67" s="96"/>
      <c r="IR67"/>
      <c r="IS67" s="96"/>
      <c r="JG67"/>
      <c r="JH67" s="96"/>
      <c r="JV67"/>
      <c r="JW67" s="6"/>
    </row>
    <row r="68" spans="2:283" ht="15" thickBot="1" x14ac:dyDescent="0.35">
      <c r="AG68" s="6"/>
      <c r="AH68" s="71"/>
      <c r="BE68" s="6"/>
      <c r="BF68" s="71"/>
      <c r="BT68" s="6"/>
      <c r="BU68" s="71"/>
      <c r="CI68" s="6"/>
      <c r="CJ68" s="71"/>
      <c r="CX68" s="6"/>
      <c r="CY68" s="71"/>
      <c r="DM68" s="6"/>
      <c r="DN68" s="71"/>
      <c r="EB68" s="6"/>
      <c r="EC68" s="71"/>
      <c r="EQ68" s="6"/>
      <c r="ER68" s="71"/>
      <c r="FF68" s="6"/>
      <c r="FG68" s="71"/>
      <c r="FU68" s="6"/>
      <c r="FV68" s="71"/>
      <c r="GJ68" s="6"/>
      <c r="GK68" s="96"/>
      <c r="GY68"/>
      <c r="GZ68" s="96"/>
      <c r="HN68"/>
      <c r="HO68" s="96"/>
      <c r="IC68"/>
      <c r="ID68" s="96"/>
      <c r="IR68"/>
      <c r="IS68" s="96"/>
      <c r="JG68"/>
      <c r="JH68" s="96"/>
      <c r="JV68"/>
      <c r="JW68" s="6"/>
    </row>
    <row r="69" spans="2:283" ht="15" thickBot="1" x14ac:dyDescent="0.35">
      <c r="F69" s="133" t="s">
        <v>246</v>
      </c>
      <c r="G69" s="56"/>
      <c r="H69" s="56"/>
      <c r="I69" s="56"/>
      <c r="L69" s="133" t="s">
        <v>346</v>
      </c>
      <c r="M69" s="133" t="s">
        <v>38</v>
      </c>
      <c r="S69" s="133" t="s">
        <v>246</v>
      </c>
      <c r="AG69" s="6"/>
      <c r="AH69" s="71"/>
      <c r="BE69" s="6"/>
      <c r="BF69" s="71"/>
      <c r="BT69" s="6"/>
      <c r="BU69" s="71"/>
      <c r="CI69" s="6"/>
      <c r="CJ69" s="71"/>
      <c r="CX69" s="6"/>
      <c r="CY69" s="71"/>
      <c r="DM69" s="6"/>
      <c r="DN69" s="71"/>
      <c r="EB69" s="6"/>
      <c r="EC69" s="71"/>
      <c r="EQ69" s="6"/>
      <c r="ER69" s="71"/>
      <c r="FF69" s="6"/>
      <c r="FG69" s="71"/>
      <c r="FU69" s="6"/>
      <c r="FV69" s="71"/>
      <c r="GJ69" s="6"/>
      <c r="GK69" s="96"/>
      <c r="GY69"/>
      <c r="GZ69" s="96"/>
      <c r="HN69"/>
      <c r="HO69" s="96"/>
      <c r="IC69"/>
      <c r="ID69" s="96"/>
      <c r="IR69"/>
      <c r="IS69" s="96"/>
      <c r="JG69"/>
      <c r="JH69" s="96"/>
      <c r="JV69"/>
      <c r="JW69" s="6"/>
    </row>
    <row r="70" spans="2:283" ht="15" thickBot="1" x14ac:dyDescent="0.35">
      <c r="F70" s="134" t="s">
        <v>260</v>
      </c>
      <c r="H70" s="129"/>
      <c r="I70" s="130"/>
      <c r="K70" s="204" t="s">
        <v>233</v>
      </c>
      <c r="L70" s="134" t="s">
        <v>261</v>
      </c>
      <c r="M70" s="134" t="s">
        <v>261</v>
      </c>
      <c r="S70" s="134" t="s">
        <v>260</v>
      </c>
      <c r="AG70" s="6"/>
      <c r="AH70" s="71"/>
      <c r="BE70" s="6"/>
      <c r="BF70" s="71"/>
      <c r="BT70" s="6"/>
      <c r="BU70" s="71"/>
      <c r="CI70" s="6"/>
      <c r="CJ70" s="71"/>
      <c r="CX70" s="6"/>
      <c r="CY70" s="71"/>
      <c r="DM70" s="6"/>
      <c r="DN70" s="71"/>
      <c r="EB70" s="6"/>
      <c r="EC70" s="71"/>
      <c r="EQ70" s="6"/>
      <c r="ER70" s="71"/>
      <c r="FF70" s="6"/>
      <c r="FG70" s="71"/>
      <c r="FU70" s="6"/>
      <c r="FV70" s="71"/>
      <c r="GJ70" s="6"/>
      <c r="GK70" s="96"/>
      <c r="GY70"/>
      <c r="GZ70" s="96"/>
      <c r="HN70"/>
      <c r="HO70" s="96"/>
      <c r="IC70"/>
      <c r="ID70" s="96"/>
      <c r="IR70"/>
      <c r="IS70" s="96"/>
      <c r="JG70"/>
      <c r="JH70" s="96"/>
      <c r="JV70"/>
      <c r="JW70" s="6"/>
    </row>
    <row r="71" spans="2:283" x14ac:dyDescent="0.3">
      <c r="C71" s="247" t="s">
        <v>347</v>
      </c>
      <c r="D71" s="247"/>
      <c r="E71" s="247"/>
      <c r="F71" s="66">
        <v>1</v>
      </c>
      <c r="K71" s="66">
        <v>1</v>
      </c>
      <c r="L71" s="139">
        <v>12.647749076885102</v>
      </c>
      <c r="M71" s="139">
        <v>0.101130717673279</v>
      </c>
      <c r="P71" s="247" t="s">
        <v>347</v>
      </c>
      <c r="Q71" s="247"/>
      <c r="R71" s="247"/>
      <c r="S71" s="66">
        <v>1</v>
      </c>
      <c r="AG71" s="6"/>
      <c r="AH71" s="71"/>
      <c r="BE71" s="6"/>
      <c r="BF71" s="71"/>
      <c r="BT71" s="6"/>
      <c r="BU71" s="71"/>
      <c r="CI71" s="6"/>
      <c r="CJ71" s="71"/>
      <c r="CX71" s="6"/>
      <c r="CY71" s="71"/>
      <c r="DM71" s="6"/>
      <c r="DN71" s="71"/>
      <c r="EB71" s="6"/>
      <c r="EC71" s="71"/>
      <c r="EQ71" s="6"/>
      <c r="ER71" s="71"/>
      <c r="FF71" s="6"/>
      <c r="FG71" s="71"/>
      <c r="FU71" s="6"/>
      <c r="FV71" s="71"/>
      <c r="GJ71" s="6"/>
      <c r="GK71" s="96"/>
      <c r="GY71"/>
      <c r="GZ71" s="96"/>
      <c r="HN71"/>
      <c r="HO71" s="96"/>
      <c r="IC71"/>
      <c r="ID71" s="96"/>
      <c r="IR71"/>
      <c r="IS71" s="96"/>
      <c r="JG71"/>
      <c r="JH71" s="96"/>
      <c r="JV71"/>
      <c r="JW71" s="6"/>
    </row>
    <row r="72" spans="2:283" x14ac:dyDescent="0.3">
      <c r="C72" s="247" t="s">
        <v>348</v>
      </c>
      <c r="D72" s="247"/>
      <c r="E72" s="247"/>
      <c r="F72" s="68">
        <v>3.4</v>
      </c>
      <c r="K72" s="68">
        <v>2</v>
      </c>
      <c r="L72" s="140">
        <v>12.546618359211823</v>
      </c>
      <c r="P72" s="247" t="s">
        <v>348</v>
      </c>
      <c r="Q72" s="247"/>
      <c r="R72" s="247"/>
      <c r="S72" s="68">
        <v>3.4</v>
      </c>
      <c r="AG72" s="6"/>
      <c r="AH72" s="71"/>
      <c r="BE72" s="6"/>
      <c r="BF72" s="71"/>
      <c r="BT72" s="6"/>
      <c r="BU72" s="71"/>
      <c r="CI72" s="6"/>
      <c r="CJ72" s="71"/>
      <c r="CX72" s="6"/>
      <c r="CY72" s="71"/>
      <c r="DM72" s="6"/>
      <c r="DN72" s="71"/>
      <c r="EB72" s="6"/>
      <c r="EC72" s="71"/>
      <c r="EQ72" s="6"/>
      <c r="ER72" s="71"/>
      <c r="FF72" s="6"/>
      <c r="FG72" s="71"/>
      <c r="FU72" s="6"/>
      <c r="FV72" s="71"/>
      <c r="GJ72" s="6"/>
      <c r="GK72" s="96"/>
      <c r="GY72"/>
      <c r="GZ72" s="96"/>
      <c r="HN72"/>
      <c r="HO72" s="96"/>
      <c r="IC72"/>
      <c r="ID72" s="96"/>
      <c r="IR72"/>
      <c r="IS72" s="96"/>
      <c r="JG72"/>
      <c r="JH72" s="96"/>
      <c r="JV72"/>
      <c r="JW72" s="6"/>
    </row>
    <row r="73" spans="2:283" x14ac:dyDescent="0.3">
      <c r="C73" s="247" t="s">
        <v>349</v>
      </c>
      <c r="D73" s="247"/>
      <c r="E73" s="247"/>
      <c r="F73" s="69">
        <v>4.1072795843713585</v>
      </c>
      <c r="K73" s="68">
        <v>3</v>
      </c>
      <c r="L73" s="140">
        <v>12.445487641538545</v>
      </c>
      <c r="M73" s="141"/>
      <c r="P73" s="247" t="s">
        <v>349</v>
      </c>
      <c r="Q73" s="247"/>
      <c r="R73" s="247"/>
      <c r="S73" s="69">
        <v>4.0951873588056751</v>
      </c>
      <c r="AG73" s="6"/>
      <c r="AH73" s="71"/>
      <c r="BE73" s="6"/>
      <c r="BF73" s="71"/>
      <c r="BT73" s="6"/>
      <c r="BU73" s="71"/>
      <c r="CI73" s="6"/>
      <c r="CJ73" s="71"/>
      <c r="CX73" s="6"/>
      <c r="CY73" s="71"/>
      <c r="DM73" s="6"/>
      <c r="DN73" s="71"/>
      <c r="EB73" s="6"/>
      <c r="EC73" s="71"/>
      <c r="EQ73" s="6"/>
      <c r="ER73" s="71"/>
      <c r="FF73" s="6"/>
      <c r="FG73" s="71"/>
      <c r="FU73" s="6"/>
      <c r="FV73" s="71"/>
      <c r="GJ73" s="6"/>
      <c r="GK73" s="96"/>
      <c r="GY73"/>
      <c r="GZ73" s="96"/>
      <c r="HN73"/>
      <c r="HO73" s="96"/>
      <c r="IC73"/>
      <c r="ID73" s="96"/>
      <c r="IR73"/>
      <c r="IS73" s="96"/>
      <c r="JG73"/>
      <c r="JH73" s="96"/>
      <c r="JV73"/>
      <c r="JW73" s="6"/>
    </row>
    <row r="74" spans="2:283" x14ac:dyDescent="0.3">
      <c r="C74" s="247" t="s">
        <v>350</v>
      </c>
      <c r="D74" s="247"/>
      <c r="E74" s="247"/>
      <c r="F74" s="69">
        <v>5.17826623544852</v>
      </c>
      <c r="K74" s="68">
        <v>4</v>
      </c>
      <c r="L74" s="140">
        <v>12.344356923865266</v>
      </c>
      <c r="P74" s="247" t="s">
        <v>350</v>
      </c>
      <c r="Q74" s="247"/>
      <c r="R74" s="247"/>
      <c r="S74" s="69">
        <v>5.1478635532418888</v>
      </c>
      <c r="AG74" s="6"/>
      <c r="AH74" s="71"/>
      <c r="BE74" s="6"/>
      <c r="BF74" s="71"/>
      <c r="BT74" s="6"/>
      <c r="BU74" s="71"/>
      <c r="CI74" s="6"/>
      <c r="CJ74" s="71"/>
      <c r="CX74" s="6"/>
      <c r="CY74" s="71"/>
      <c r="DM74" s="6"/>
      <c r="DN74" s="71"/>
      <c r="EB74" s="6"/>
      <c r="EC74" s="71"/>
      <c r="EQ74" s="6"/>
      <c r="ER74" s="71"/>
      <c r="FF74" s="6"/>
      <c r="FG74" s="71"/>
      <c r="FU74" s="6"/>
      <c r="FV74" s="71"/>
      <c r="GJ74" s="6"/>
      <c r="GK74" s="96"/>
      <c r="GY74"/>
      <c r="GZ74" s="96"/>
      <c r="HN74"/>
      <c r="HO74" s="96"/>
      <c r="IC74"/>
      <c r="ID74" s="96"/>
      <c r="IR74"/>
      <c r="IS74" s="96"/>
      <c r="JG74"/>
      <c r="JH74" s="96"/>
      <c r="JV74"/>
      <c r="JW74" s="6"/>
    </row>
    <row r="75" spans="2:283" x14ac:dyDescent="0.3">
      <c r="C75" s="119"/>
      <c r="K75" s="68">
        <v>5</v>
      </c>
      <c r="L75" s="140">
        <v>12.243226206191988</v>
      </c>
      <c r="AG75" s="6"/>
      <c r="AH75" s="71"/>
      <c r="BE75" s="6"/>
      <c r="BF75" s="71"/>
      <c r="BT75" s="6"/>
      <c r="BU75" s="71"/>
      <c r="CI75" s="6"/>
      <c r="CJ75" s="71"/>
      <c r="CX75" s="6"/>
      <c r="CY75" s="71"/>
      <c r="DM75" s="6"/>
      <c r="DN75" s="71"/>
      <c r="EB75" s="6"/>
      <c r="EC75" s="71"/>
      <c r="EQ75" s="6"/>
      <c r="ER75" s="71"/>
      <c r="FF75" s="6"/>
      <c r="FG75" s="71"/>
      <c r="FU75" s="6"/>
      <c r="FV75" s="71"/>
      <c r="GJ75" s="6"/>
      <c r="GK75" s="96"/>
      <c r="GY75"/>
      <c r="GZ75" s="96"/>
      <c r="HN75"/>
      <c r="HO75" s="96"/>
      <c r="IC75"/>
      <c r="ID75" s="96"/>
      <c r="IR75"/>
      <c r="IS75" s="96"/>
      <c r="JG75"/>
      <c r="JH75" s="96"/>
      <c r="JV75"/>
      <c r="JW75" s="6"/>
    </row>
    <row r="76" spans="2:283" x14ac:dyDescent="0.3">
      <c r="K76" s="68">
        <v>6</v>
      </c>
      <c r="L76" s="140">
        <v>12.142095488518709</v>
      </c>
      <c r="AG76" s="6"/>
      <c r="AH76" s="71"/>
      <c r="BE76" s="6"/>
      <c r="BF76" s="71"/>
      <c r="BT76" s="6"/>
      <c r="BU76" s="71"/>
      <c r="CI76" s="6"/>
      <c r="CJ76" s="71"/>
      <c r="CX76" s="6"/>
      <c r="CY76" s="71"/>
      <c r="DM76" s="6"/>
      <c r="DN76" s="71"/>
      <c r="EB76" s="6"/>
      <c r="EC76" s="71"/>
      <c r="EQ76" s="6"/>
      <c r="ER76" s="71"/>
      <c r="FF76" s="6"/>
      <c r="FG76" s="71"/>
      <c r="FU76" s="6"/>
      <c r="FV76" s="71"/>
      <c r="GJ76" s="6"/>
      <c r="GK76" s="96"/>
      <c r="GY76"/>
      <c r="GZ76" s="96"/>
      <c r="HN76"/>
      <c r="HO76" s="96"/>
      <c r="IC76"/>
      <c r="ID76" s="96"/>
      <c r="IR76"/>
      <c r="IS76" s="96"/>
      <c r="JG76"/>
      <c r="JH76" s="96"/>
      <c r="JV76"/>
      <c r="JW76" s="6"/>
    </row>
    <row r="77" spans="2:283" x14ac:dyDescent="0.3">
      <c r="K77" s="68">
        <v>7</v>
      </c>
      <c r="L77" s="140">
        <v>12.040964770845431</v>
      </c>
      <c r="AG77" s="6"/>
      <c r="AH77" s="71"/>
      <c r="BE77" s="6"/>
      <c r="BF77" s="71"/>
      <c r="BT77" s="6"/>
      <c r="BU77" s="71"/>
      <c r="CI77" s="6"/>
      <c r="CJ77" s="71"/>
      <c r="CX77" s="6"/>
      <c r="CY77" s="71"/>
      <c r="DM77" s="6"/>
      <c r="DN77" s="71"/>
      <c r="EB77" s="6"/>
      <c r="EC77" s="71"/>
      <c r="EQ77" s="6"/>
      <c r="ER77" s="71"/>
      <c r="FF77" s="6"/>
      <c r="FG77" s="71"/>
      <c r="FU77" s="6"/>
      <c r="FV77" s="71"/>
      <c r="GJ77" s="6"/>
      <c r="GK77" s="96"/>
      <c r="GY77"/>
      <c r="GZ77" s="96"/>
      <c r="HN77"/>
      <c r="HO77" s="96"/>
      <c r="IC77"/>
      <c r="ID77" s="96"/>
      <c r="IR77"/>
      <c r="IS77" s="96"/>
      <c r="JG77"/>
      <c r="JH77" s="96"/>
      <c r="JV77"/>
      <c r="JW77" s="6"/>
    </row>
    <row r="78" spans="2:283" x14ac:dyDescent="0.3">
      <c r="K78" s="68">
        <v>8</v>
      </c>
      <c r="L78" s="140">
        <v>11.939834053172152</v>
      </c>
      <c r="M78" s="131"/>
      <c r="N78" s="131"/>
      <c r="O78" s="131"/>
      <c r="P78" s="131"/>
      <c r="Q78" s="131"/>
      <c r="R78" s="131"/>
      <c r="S78" s="131"/>
      <c r="T78" s="131"/>
      <c r="U78" s="131"/>
      <c r="V78" s="131"/>
      <c r="W78" s="131"/>
      <c r="X78" s="131"/>
      <c r="Y78" s="131"/>
      <c r="Z78" s="131"/>
      <c r="AA78" s="131"/>
      <c r="AB78" s="131"/>
      <c r="AG78" s="6"/>
      <c r="AH78" s="71"/>
      <c r="BE78" s="6"/>
      <c r="BF78" s="71"/>
      <c r="BT78" s="6"/>
      <c r="BU78" s="71"/>
      <c r="CI78" s="6"/>
      <c r="CJ78" s="71"/>
      <c r="CX78" s="6"/>
      <c r="CY78" s="71"/>
      <c r="DM78" s="6"/>
      <c r="DN78" s="71"/>
      <c r="EB78" s="6"/>
      <c r="EC78" s="71"/>
      <c r="EQ78" s="6"/>
      <c r="ER78" s="71"/>
      <c r="FF78" s="6"/>
      <c r="FG78" s="71"/>
      <c r="FU78" s="6"/>
      <c r="FV78" s="71"/>
      <c r="GJ78" s="6"/>
      <c r="GK78" s="96"/>
      <c r="GY78"/>
      <c r="GZ78" s="96"/>
      <c r="HN78"/>
      <c r="HO78" s="96"/>
      <c r="IC78"/>
      <c r="ID78" s="96"/>
      <c r="IR78"/>
      <c r="IS78" s="96"/>
      <c r="JG78"/>
      <c r="JH78" s="96"/>
      <c r="JV78"/>
      <c r="JW78" s="6"/>
    </row>
    <row r="79" spans="2:283" x14ac:dyDescent="0.3">
      <c r="K79" s="68">
        <v>9</v>
      </c>
      <c r="L79" s="140">
        <v>11.838703335498874</v>
      </c>
      <c r="AG79" s="6"/>
      <c r="AH79" s="71"/>
      <c r="BE79" s="6"/>
      <c r="BF79" s="71"/>
      <c r="BT79" s="6"/>
      <c r="BU79" s="71"/>
      <c r="CI79" s="6"/>
      <c r="CJ79" s="71"/>
      <c r="CX79" s="6"/>
      <c r="CY79" s="71"/>
      <c r="DM79" s="6"/>
      <c r="DN79" s="71"/>
      <c r="EB79" s="6"/>
      <c r="EC79" s="71"/>
      <c r="EQ79" s="6"/>
      <c r="ER79" s="71"/>
      <c r="FF79" s="6"/>
      <c r="FG79" s="71"/>
      <c r="FU79" s="6"/>
      <c r="FV79" s="71"/>
      <c r="GJ79" s="6"/>
      <c r="GK79" s="96"/>
      <c r="GY79"/>
      <c r="GZ79" s="96"/>
      <c r="HN79"/>
      <c r="HO79" s="96"/>
      <c r="IC79"/>
      <c r="ID79" s="96"/>
      <c r="IR79"/>
      <c r="IS79" s="96"/>
      <c r="JG79"/>
      <c r="JH79" s="96"/>
      <c r="JV79"/>
      <c r="JW79" s="6"/>
    </row>
    <row r="80" spans="2:283" x14ac:dyDescent="0.3">
      <c r="K80" s="68">
        <v>10</v>
      </c>
      <c r="L80" s="140">
        <v>11.737572617825595</v>
      </c>
      <c r="AG80" s="6"/>
      <c r="AH80" s="71"/>
      <c r="BE80" s="6"/>
      <c r="BF80" s="71"/>
      <c r="BT80" s="6"/>
      <c r="BU80" s="71"/>
      <c r="CI80" s="6"/>
      <c r="CJ80" s="71"/>
      <c r="CX80" s="6"/>
      <c r="CY80" s="71"/>
      <c r="DM80" s="6"/>
      <c r="DN80" s="71"/>
      <c r="EB80" s="6"/>
      <c r="EC80" s="71"/>
      <c r="EQ80" s="6"/>
      <c r="ER80" s="71"/>
      <c r="FF80" s="6"/>
      <c r="FG80" s="71"/>
      <c r="FU80" s="6"/>
      <c r="FV80" s="71"/>
      <c r="GJ80" s="6"/>
      <c r="GK80" s="96"/>
      <c r="GY80"/>
      <c r="GZ80" s="96"/>
      <c r="HN80"/>
      <c r="HO80" s="96"/>
      <c r="IC80"/>
      <c r="ID80" s="96"/>
      <c r="IR80"/>
      <c r="IS80" s="96"/>
      <c r="JG80"/>
      <c r="JH80" s="96"/>
      <c r="JV80"/>
      <c r="JW80" s="6"/>
    </row>
    <row r="81" spans="11:283" x14ac:dyDescent="0.3">
      <c r="K81" s="68">
        <v>11</v>
      </c>
      <c r="L81" s="140">
        <v>11.636441900152317</v>
      </c>
      <c r="AG81" s="6"/>
      <c r="AH81" s="71"/>
      <c r="BE81" s="6"/>
      <c r="BF81" s="71"/>
      <c r="BT81" s="6"/>
      <c r="BU81" s="71"/>
      <c r="CI81" s="6"/>
      <c r="CJ81" s="71"/>
      <c r="CX81" s="6"/>
      <c r="CY81" s="71"/>
      <c r="DM81" s="6"/>
      <c r="DN81" s="71"/>
      <c r="EB81" s="6"/>
      <c r="EC81" s="71"/>
      <c r="EQ81" s="6"/>
      <c r="ER81" s="71"/>
      <c r="FF81" s="6"/>
      <c r="FG81" s="71"/>
      <c r="FU81" s="6"/>
      <c r="FV81" s="71"/>
      <c r="GJ81" s="6"/>
      <c r="GK81" s="96"/>
      <c r="GY81"/>
      <c r="GZ81" s="96"/>
      <c r="HN81"/>
      <c r="HO81" s="96"/>
      <c r="IC81"/>
      <c r="ID81" s="96"/>
      <c r="IR81"/>
      <c r="IS81" s="96"/>
      <c r="JG81"/>
      <c r="JH81" s="96"/>
      <c r="JV81"/>
      <c r="JW81" s="6"/>
    </row>
    <row r="82" spans="11:283" x14ac:dyDescent="0.3">
      <c r="K82" s="68">
        <v>12</v>
      </c>
      <c r="L82" s="140">
        <v>11.535311182479038</v>
      </c>
    </row>
    <row r="83" spans="11:283" x14ac:dyDescent="0.3">
      <c r="K83" s="68">
        <v>13</v>
      </c>
      <c r="L83" s="140">
        <v>11.43418046480576</v>
      </c>
    </row>
    <row r="84" spans="11:283" x14ac:dyDescent="0.3">
      <c r="K84" s="68">
        <v>14</v>
      </c>
      <c r="L84" s="140">
        <v>11.333049747132481</v>
      </c>
    </row>
    <row r="85" spans="11:283" x14ac:dyDescent="0.3">
      <c r="K85" s="68">
        <v>15</v>
      </c>
      <c r="L85" s="140">
        <v>11.231919029459203</v>
      </c>
    </row>
    <row r="86" spans="11:283" x14ac:dyDescent="0.3">
      <c r="K86" s="68">
        <v>16</v>
      </c>
      <c r="L86" s="140">
        <v>11.130788311785924</v>
      </c>
    </row>
    <row r="87" spans="11:283" x14ac:dyDescent="0.3">
      <c r="K87" s="68">
        <v>17</v>
      </c>
      <c r="L87" s="140">
        <v>11.029657594112646</v>
      </c>
    </row>
  </sheetData>
  <mergeCells count="62">
    <mergeCell ref="C74:E74"/>
    <mergeCell ref="P74:R74"/>
    <mergeCell ref="C71:E71"/>
    <mergeCell ref="P71:R71"/>
    <mergeCell ref="C72:E72"/>
    <mergeCell ref="P72:R72"/>
    <mergeCell ref="C73:E73"/>
    <mergeCell ref="P73:R73"/>
    <mergeCell ref="B29:I29"/>
    <mergeCell ref="O29:V29"/>
    <mergeCell ref="Y29:Z29"/>
    <mergeCell ref="AB29:AC29"/>
    <mergeCell ref="L47:M47"/>
    <mergeCell ref="B49:I49"/>
    <mergeCell ref="O49:V49"/>
    <mergeCell ref="JI10:JJ10"/>
    <mergeCell ref="D26:G26"/>
    <mergeCell ref="Q26:T26"/>
    <mergeCell ref="D27:G27"/>
    <mergeCell ref="Q27:T27"/>
    <mergeCell ref="C28:H28"/>
    <mergeCell ref="P28:U28"/>
    <mergeCell ref="FW10:FX10"/>
    <mergeCell ref="GL10:GM10"/>
    <mergeCell ref="HA10:HB10"/>
    <mergeCell ref="HP10:HQ10"/>
    <mergeCell ref="IE10:IF10"/>
    <mergeCell ref="IT10:IU10"/>
    <mergeCell ref="CK10:CL10"/>
    <mergeCell ref="CZ10:DA10"/>
    <mergeCell ref="DO10:DP10"/>
    <mergeCell ref="ED10:EE10"/>
    <mergeCell ref="ES10:ET10"/>
    <mergeCell ref="FH10:FI10"/>
    <mergeCell ref="JM2:JU2"/>
    <mergeCell ref="T6:U6"/>
    <mergeCell ref="X6:Y6"/>
    <mergeCell ref="T7:U7"/>
    <mergeCell ref="AH7:AI12"/>
    <mergeCell ref="T9:U9"/>
    <mergeCell ref="AO9:AQ19"/>
    <mergeCell ref="AR10:AS10"/>
    <mergeCell ref="BG10:BH10"/>
    <mergeCell ref="BV10:BW10"/>
    <mergeCell ref="GA2:GI2"/>
    <mergeCell ref="GP2:GX2"/>
    <mergeCell ref="HE2:HM2"/>
    <mergeCell ref="HT2:IB2"/>
    <mergeCell ref="II2:IQ2"/>
    <mergeCell ref="IX2:JF2"/>
    <mergeCell ref="FL2:FT2"/>
    <mergeCell ref="X2:AF2"/>
    <mergeCell ref="AI2:AM2"/>
    <mergeCell ref="AO2:AP2"/>
    <mergeCell ref="AV2:BD2"/>
    <mergeCell ref="BK2:BS2"/>
    <mergeCell ref="BZ2:CH2"/>
    <mergeCell ref="CO2:CW2"/>
    <mergeCell ref="DD2:DL2"/>
    <mergeCell ref="DS2:EA2"/>
    <mergeCell ref="EH2:EP2"/>
    <mergeCell ref="EW2:F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81"/>
  <sheetViews>
    <sheetView workbookViewId="0"/>
  </sheetViews>
  <sheetFormatPr defaultRowHeight="14.4" x14ac:dyDescent="0.3"/>
  <cols>
    <col min="1" max="1" width="12.21875" style="23" customWidth="1"/>
    <col min="2" max="32" width="14.77734375" style="6" customWidth="1"/>
    <col min="33" max="33" width="2.21875" style="71" customWidth="1"/>
    <col min="34" max="56" width="14.77734375" style="6" customWidth="1"/>
    <col min="57" max="57" width="2.21875" style="71" customWidth="1"/>
    <col min="58" max="71" width="14.77734375" style="6" customWidth="1"/>
    <col min="72" max="72" width="2.21875" style="71" customWidth="1"/>
    <col min="73" max="86" width="14.77734375" style="6" customWidth="1"/>
    <col min="87" max="87" width="2.21875" style="71" customWidth="1"/>
    <col min="88" max="101" width="14.77734375" style="6" customWidth="1"/>
    <col min="102" max="102" width="2.21875" style="71" customWidth="1"/>
    <col min="103" max="116" width="14.77734375" style="6" customWidth="1"/>
    <col min="117" max="117" width="2.21875" style="71" customWidth="1"/>
    <col min="118" max="131" width="14.77734375" style="6" customWidth="1"/>
    <col min="132" max="132" width="2.21875" style="71" customWidth="1"/>
    <col min="133" max="146" width="14.77734375" style="6" customWidth="1"/>
    <col min="147" max="147" width="2.21875" style="71" customWidth="1"/>
    <col min="148" max="161" width="14.77734375" style="6" customWidth="1"/>
    <col min="162" max="162" width="2.21875" style="71" customWidth="1"/>
    <col min="163" max="176" width="14.77734375" style="6" customWidth="1"/>
    <col min="177" max="177" width="2.21875" style="71" customWidth="1"/>
    <col min="178" max="191" width="14.77734375" style="6" customWidth="1"/>
    <col min="192" max="192" width="2.21875" style="96" customWidth="1"/>
    <col min="193" max="206" width="14.77734375" customWidth="1"/>
    <col min="207" max="207" width="2.21875" style="96" customWidth="1"/>
    <col min="208" max="221" width="14.77734375" customWidth="1"/>
    <col min="222" max="222" width="2.21875" style="96" customWidth="1"/>
    <col min="223" max="236" width="14.77734375" customWidth="1"/>
    <col min="237" max="237" width="2.21875" style="96" customWidth="1"/>
    <col min="238" max="251" width="14.77734375" customWidth="1"/>
    <col min="252" max="252" width="2.21875" style="96" customWidth="1"/>
    <col min="253" max="266" width="14.77734375" customWidth="1"/>
    <col min="267" max="267" width="2.21875" style="96" customWidth="1"/>
    <col min="268" max="281" width="14.77734375" customWidth="1"/>
    <col min="282" max="282" width="14.77734375" style="6" customWidth="1"/>
    <col min="283" max="284" width="14.77734375" customWidth="1"/>
  </cols>
  <sheetData>
    <row r="1" spans="1:283" ht="15" thickBot="1" x14ac:dyDescent="0.35">
      <c r="B1" s="1"/>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93"/>
      <c r="AH1" s="177" t="s">
        <v>379</v>
      </c>
      <c r="AI1" s="1"/>
      <c r="AJ1" s="1"/>
      <c r="AK1" s="1"/>
      <c r="AL1" s="8"/>
      <c r="AM1" s="8"/>
      <c r="AO1" s="178" t="s">
        <v>378</v>
      </c>
      <c r="AP1" s="8"/>
      <c r="AQ1" s="7"/>
      <c r="AR1" s="7"/>
      <c r="AS1" s="7"/>
      <c r="AT1" s="7"/>
      <c r="AU1" s="7"/>
      <c r="AV1" s="7"/>
      <c r="AW1" s="7"/>
      <c r="AX1" s="7"/>
      <c r="AY1" s="7"/>
      <c r="AZ1" s="7"/>
      <c r="GK1" s="6"/>
      <c r="GL1" s="6"/>
      <c r="GM1" s="6"/>
      <c r="GN1" s="6"/>
      <c r="GO1" s="6"/>
      <c r="GP1" s="6"/>
      <c r="GQ1" s="6"/>
      <c r="GR1" s="6"/>
      <c r="GS1" s="6"/>
      <c r="GT1" s="6"/>
      <c r="GU1" s="6"/>
      <c r="GV1" s="6"/>
      <c r="GW1" s="6"/>
      <c r="GX1" s="6"/>
      <c r="GZ1" s="6"/>
      <c r="HA1" s="6"/>
      <c r="HB1" s="6"/>
      <c r="HC1" s="6"/>
      <c r="HD1" s="6"/>
      <c r="HE1" s="6"/>
      <c r="HF1" s="6"/>
      <c r="HG1" s="6"/>
      <c r="HH1" s="6"/>
      <c r="HI1" s="6"/>
      <c r="HJ1" s="6"/>
      <c r="HK1" s="6"/>
      <c r="HL1" s="6"/>
      <c r="HM1" s="6"/>
      <c r="HO1" s="6"/>
      <c r="HP1" s="6"/>
      <c r="HQ1" s="6"/>
      <c r="HR1" s="6"/>
      <c r="HS1" s="6"/>
      <c r="HT1" s="6"/>
      <c r="HU1" s="6"/>
      <c r="HV1" s="6"/>
      <c r="HW1" s="6"/>
      <c r="HX1" s="6"/>
      <c r="HY1" s="6"/>
      <c r="HZ1" s="6"/>
      <c r="IA1" s="6"/>
      <c r="IB1" s="6"/>
      <c r="ID1" s="6"/>
      <c r="IE1" s="6"/>
      <c r="IF1" s="6"/>
      <c r="IG1" s="6"/>
      <c r="IH1" s="6"/>
      <c r="II1" s="6"/>
      <c r="IJ1" s="6"/>
      <c r="IK1" s="6"/>
      <c r="IL1" s="6"/>
      <c r="IM1" s="6"/>
      <c r="IN1" s="6"/>
      <c r="IO1" s="6"/>
      <c r="IP1" s="6"/>
      <c r="IQ1" s="6"/>
      <c r="IS1" s="6"/>
      <c r="IT1" s="6"/>
      <c r="IU1" s="6"/>
      <c r="IV1" s="6"/>
      <c r="IW1" s="6"/>
      <c r="IX1" s="6"/>
      <c r="IY1" s="6"/>
      <c r="IZ1" s="6"/>
      <c r="JA1" s="6"/>
      <c r="JB1" s="6"/>
      <c r="JC1" s="6"/>
      <c r="JD1" s="6"/>
      <c r="JE1" s="6"/>
      <c r="JF1" s="6"/>
      <c r="JH1" s="6"/>
      <c r="JI1" s="6"/>
      <c r="JJ1" s="6"/>
      <c r="JK1" s="6"/>
      <c r="JL1" s="6"/>
      <c r="JM1" s="6"/>
      <c r="JN1" s="6"/>
      <c r="JO1" s="6"/>
      <c r="JP1" s="6"/>
      <c r="JQ1" s="6"/>
      <c r="JR1" s="6"/>
      <c r="JS1" s="6"/>
      <c r="JT1" s="6"/>
      <c r="JU1" s="6"/>
    </row>
    <row r="2" spans="1:283" ht="15" thickBot="1" x14ac:dyDescent="0.35">
      <c r="B2" s="177" t="s">
        <v>377</v>
      </c>
      <c r="C2" s="7"/>
      <c r="D2" s="7"/>
      <c r="E2" s="7"/>
      <c r="F2" s="7"/>
      <c r="G2" s="7"/>
      <c r="H2" s="7"/>
      <c r="I2" s="7"/>
      <c r="J2" s="7"/>
      <c r="K2" s="7"/>
      <c r="L2" s="7"/>
      <c r="M2" s="7"/>
      <c r="N2" s="7"/>
      <c r="O2" s="7"/>
      <c r="P2" s="7"/>
      <c r="Q2" s="7"/>
      <c r="R2" s="7"/>
      <c r="S2" s="7"/>
      <c r="T2" s="7"/>
      <c r="U2" s="7"/>
      <c r="V2" s="7"/>
      <c r="W2" s="7"/>
      <c r="X2" s="207" t="s">
        <v>8</v>
      </c>
      <c r="Y2" s="220"/>
      <c r="Z2" s="220"/>
      <c r="AA2" s="220"/>
      <c r="AB2" s="220"/>
      <c r="AC2" s="220"/>
      <c r="AD2" s="220"/>
      <c r="AE2" s="220"/>
      <c r="AF2" s="221"/>
      <c r="AG2" s="93"/>
      <c r="AH2" s="1"/>
      <c r="AI2" s="222" t="s">
        <v>263</v>
      </c>
      <c r="AJ2" s="222"/>
      <c r="AK2" s="222"/>
      <c r="AL2" s="222"/>
      <c r="AM2" s="222"/>
      <c r="AN2" s="9" t="s">
        <v>10</v>
      </c>
      <c r="AO2" s="223" t="s">
        <v>11</v>
      </c>
      <c r="AP2" s="223"/>
      <c r="AQ2" s="52" t="s">
        <v>264</v>
      </c>
      <c r="AR2" s="7"/>
      <c r="AS2" s="7"/>
      <c r="AT2" s="7"/>
      <c r="AU2" s="7"/>
      <c r="AV2" s="207" t="s">
        <v>13</v>
      </c>
      <c r="AW2" s="208"/>
      <c r="AX2" s="208"/>
      <c r="AY2" s="208"/>
      <c r="AZ2" s="208"/>
      <c r="BA2" s="208"/>
      <c r="BB2" s="208"/>
      <c r="BC2" s="208"/>
      <c r="BD2" s="209"/>
      <c r="BF2" s="52" t="s">
        <v>265</v>
      </c>
      <c r="BG2" s="7"/>
      <c r="BH2" s="7"/>
      <c r="BI2" s="7"/>
      <c r="BJ2" s="7"/>
      <c r="BK2" s="207" t="s">
        <v>97</v>
      </c>
      <c r="BL2" s="208"/>
      <c r="BM2" s="208"/>
      <c r="BN2" s="208"/>
      <c r="BO2" s="208"/>
      <c r="BP2" s="208"/>
      <c r="BQ2" s="208"/>
      <c r="BR2" s="208"/>
      <c r="BS2" s="209"/>
      <c r="BU2" s="52" t="s">
        <v>266</v>
      </c>
      <c r="BV2" s="7"/>
      <c r="BW2" s="7"/>
      <c r="BX2" s="7"/>
      <c r="BY2" s="7"/>
      <c r="BZ2" s="207" t="s">
        <v>103</v>
      </c>
      <c r="CA2" s="208"/>
      <c r="CB2" s="208"/>
      <c r="CC2" s="208"/>
      <c r="CD2" s="208"/>
      <c r="CE2" s="208"/>
      <c r="CF2" s="208"/>
      <c r="CG2" s="208"/>
      <c r="CH2" s="209"/>
      <c r="CJ2" s="52" t="s">
        <v>267</v>
      </c>
      <c r="CK2" s="7"/>
      <c r="CL2" s="7"/>
      <c r="CM2" s="7"/>
      <c r="CN2" s="7"/>
      <c r="CO2" s="207" t="s">
        <v>115</v>
      </c>
      <c r="CP2" s="208"/>
      <c r="CQ2" s="208"/>
      <c r="CR2" s="208"/>
      <c r="CS2" s="208"/>
      <c r="CT2" s="208"/>
      <c r="CU2" s="208"/>
      <c r="CV2" s="208"/>
      <c r="CW2" s="209"/>
      <c r="CY2" s="52" t="s">
        <v>268</v>
      </c>
      <c r="CZ2" s="7"/>
      <c r="DA2" s="7"/>
      <c r="DB2" s="7"/>
      <c r="DC2" s="7"/>
      <c r="DD2" s="207" t="s">
        <v>123</v>
      </c>
      <c r="DE2" s="208"/>
      <c r="DF2" s="208"/>
      <c r="DG2" s="208"/>
      <c r="DH2" s="208"/>
      <c r="DI2" s="208"/>
      <c r="DJ2" s="208"/>
      <c r="DK2" s="208"/>
      <c r="DL2" s="209"/>
      <c r="DN2" s="52" t="s">
        <v>269</v>
      </c>
      <c r="DO2" s="7"/>
      <c r="DP2" s="7"/>
      <c r="DQ2" s="7"/>
      <c r="DR2" s="7"/>
      <c r="DS2" s="207" t="s">
        <v>133</v>
      </c>
      <c r="DT2" s="208"/>
      <c r="DU2" s="208"/>
      <c r="DV2" s="208"/>
      <c r="DW2" s="208"/>
      <c r="DX2" s="208"/>
      <c r="DY2" s="208"/>
      <c r="DZ2" s="208"/>
      <c r="EA2" s="209"/>
      <c r="EC2" s="52" t="s">
        <v>270</v>
      </c>
      <c r="ED2" s="7"/>
      <c r="EE2" s="7"/>
      <c r="EF2" s="7"/>
      <c r="EG2" s="7"/>
      <c r="EH2" s="207" t="s">
        <v>141</v>
      </c>
      <c r="EI2" s="208"/>
      <c r="EJ2" s="208"/>
      <c r="EK2" s="208"/>
      <c r="EL2" s="208"/>
      <c r="EM2" s="208"/>
      <c r="EN2" s="208"/>
      <c r="EO2" s="208"/>
      <c r="EP2" s="209"/>
      <c r="ER2" s="52" t="s">
        <v>271</v>
      </c>
      <c r="ES2" s="7"/>
      <c r="ET2" s="7"/>
      <c r="EU2" s="7"/>
      <c r="EV2" s="7"/>
      <c r="EW2" s="207" t="s">
        <v>148</v>
      </c>
      <c r="EX2" s="208"/>
      <c r="EY2" s="208"/>
      <c r="EZ2" s="208"/>
      <c r="FA2" s="208"/>
      <c r="FB2" s="208"/>
      <c r="FC2" s="208"/>
      <c r="FD2" s="208"/>
      <c r="FE2" s="209"/>
      <c r="FG2" s="52" t="s">
        <v>272</v>
      </c>
      <c r="FH2" s="7"/>
      <c r="FI2" s="7"/>
      <c r="FJ2" s="7"/>
      <c r="FK2" s="7"/>
      <c r="FL2" s="207" t="s">
        <v>160</v>
      </c>
      <c r="FM2" s="208"/>
      <c r="FN2" s="208"/>
      <c r="FO2" s="208"/>
      <c r="FP2" s="208"/>
      <c r="FQ2" s="208"/>
      <c r="FR2" s="208"/>
      <c r="FS2" s="208"/>
      <c r="FT2" s="209"/>
      <c r="FV2" s="52" t="s">
        <v>273</v>
      </c>
      <c r="FW2" s="7"/>
      <c r="FX2" s="7"/>
      <c r="FY2" s="7"/>
      <c r="FZ2" s="7"/>
      <c r="GA2" s="207" t="s">
        <v>169</v>
      </c>
      <c r="GB2" s="208"/>
      <c r="GC2" s="208"/>
      <c r="GD2" s="208"/>
      <c r="GE2" s="208"/>
      <c r="GF2" s="208"/>
      <c r="GG2" s="208"/>
      <c r="GH2" s="208"/>
      <c r="GI2" s="209"/>
      <c r="GK2" s="59" t="s">
        <v>274</v>
      </c>
      <c r="GL2" s="7"/>
      <c r="GM2" s="7"/>
      <c r="GN2" s="7"/>
      <c r="GO2" s="7"/>
      <c r="GP2" s="207" t="s">
        <v>178</v>
      </c>
      <c r="GQ2" s="208"/>
      <c r="GR2" s="208"/>
      <c r="GS2" s="208"/>
      <c r="GT2" s="208"/>
      <c r="GU2" s="208"/>
      <c r="GV2" s="208"/>
      <c r="GW2" s="208"/>
      <c r="GX2" s="209"/>
      <c r="GZ2" s="52" t="s">
        <v>275</v>
      </c>
      <c r="HA2" s="7"/>
      <c r="HB2" s="7"/>
      <c r="HC2" s="7"/>
      <c r="HD2" s="7"/>
      <c r="HE2" s="207" t="s">
        <v>187</v>
      </c>
      <c r="HF2" s="208"/>
      <c r="HG2" s="208"/>
      <c r="HH2" s="208"/>
      <c r="HI2" s="208"/>
      <c r="HJ2" s="208"/>
      <c r="HK2" s="208"/>
      <c r="HL2" s="208"/>
      <c r="HM2" s="209"/>
      <c r="HO2" s="52" t="s">
        <v>276</v>
      </c>
      <c r="HP2" s="7"/>
      <c r="HQ2" s="7"/>
      <c r="HR2" s="7"/>
      <c r="HS2" s="7"/>
      <c r="HT2" s="207" t="s">
        <v>196</v>
      </c>
      <c r="HU2" s="208"/>
      <c r="HV2" s="208"/>
      <c r="HW2" s="208"/>
      <c r="HX2" s="208"/>
      <c r="HY2" s="208"/>
      <c r="HZ2" s="208"/>
      <c r="IA2" s="208"/>
      <c r="IB2" s="209"/>
      <c r="ID2" s="52" t="s">
        <v>277</v>
      </c>
      <c r="IE2" s="7"/>
      <c r="IF2" s="7"/>
      <c r="IG2" s="7"/>
      <c r="IH2" s="7"/>
      <c r="II2" s="207" t="s">
        <v>205</v>
      </c>
      <c r="IJ2" s="208"/>
      <c r="IK2" s="208"/>
      <c r="IL2" s="208"/>
      <c r="IM2" s="208"/>
      <c r="IN2" s="208"/>
      <c r="IO2" s="208"/>
      <c r="IP2" s="208"/>
      <c r="IQ2" s="209"/>
      <c r="IS2" s="52" t="s">
        <v>278</v>
      </c>
      <c r="IT2" s="7"/>
      <c r="IU2" s="7"/>
      <c r="IV2" s="7"/>
      <c r="IW2" s="7"/>
      <c r="IX2" s="207" t="s">
        <v>214</v>
      </c>
      <c r="IY2" s="208"/>
      <c r="IZ2" s="208"/>
      <c r="JA2" s="208"/>
      <c r="JB2" s="208"/>
      <c r="JC2" s="208"/>
      <c r="JD2" s="208"/>
      <c r="JE2" s="208"/>
      <c r="JF2" s="209"/>
      <c r="JH2" s="52" t="s">
        <v>279</v>
      </c>
      <c r="JI2" s="7"/>
      <c r="JJ2" s="7"/>
      <c r="JK2" s="7"/>
      <c r="JL2" s="7"/>
      <c r="JM2" s="207" t="s">
        <v>223</v>
      </c>
      <c r="JN2" s="208"/>
      <c r="JO2" s="208"/>
      <c r="JP2" s="208"/>
      <c r="JQ2" s="208"/>
      <c r="JR2" s="208"/>
      <c r="JS2" s="208"/>
      <c r="JT2" s="208"/>
      <c r="JU2" s="209"/>
      <c r="JV2" s="60" t="s">
        <v>225</v>
      </c>
    </row>
    <row r="3" spans="1:283" x14ac:dyDescent="0.3">
      <c r="B3" s="2" t="s">
        <v>14</v>
      </c>
      <c r="C3" s="2" t="s">
        <v>15</v>
      </c>
      <c r="D3" s="2" t="s">
        <v>16</v>
      </c>
      <c r="E3" s="10" t="s">
        <v>17</v>
      </c>
      <c r="F3" s="11" t="s">
        <v>18</v>
      </c>
      <c r="G3" s="11" t="s">
        <v>15</v>
      </c>
      <c r="H3" s="11" t="s">
        <v>19</v>
      </c>
      <c r="I3" s="11" t="s">
        <v>20</v>
      </c>
      <c r="J3" s="11" t="s">
        <v>15</v>
      </c>
      <c r="K3" s="11" t="s">
        <v>21</v>
      </c>
      <c r="L3" s="48" t="s">
        <v>22</v>
      </c>
      <c r="M3" s="48" t="s">
        <v>15</v>
      </c>
      <c r="N3" s="48" t="s">
        <v>23</v>
      </c>
      <c r="O3" s="48" t="s">
        <v>24</v>
      </c>
      <c r="P3" s="47" t="s">
        <v>15</v>
      </c>
      <c r="Q3" s="44" t="s">
        <v>25</v>
      </c>
      <c r="R3" s="44" t="s">
        <v>15</v>
      </c>
      <c r="S3" s="44" t="s">
        <v>26</v>
      </c>
      <c r="T3" s="42" t="s">
        <v>27</v>
      </c>
      <c r="U3" s="42" t="s">
        <v>27</v>
      </c>
      <c r="V3" s="40" t="s">
        <v>28</v>
      </c>
      <c r="W3" s="40" t="s">
        <v>28</v>
      </c>
      <c r="X3" s="39" t="s">
        <v>29</v>
      </c>
      <c r="Y3" s="39" t="s">
        <v>29</v>
      </c>
      <c r="Z3" s="39" t="s">
        <v>30</v>
      </c>
      <c r="AA3" s="39" t="s">
        <v>30</v>
      </c>
      <c r="AB3" s="38" t="s">
        <v>31</v>
      </c>
      <c r="AC3" s="38" t="s">
        <v>75</v>
      </c>
      <c r="AD3" s="38" t="s">
        <v>280</v>
      </c>
      <c r="AE3" s="38" t="s">
        <v>75</v>
      </c>
      <c r="AF3" s="38" t="s">
        <v>76</v>
      </c>
      <c r="AG3" s="94"/>
      <c r="AH3" s="2" t="s">
        <v>32</v>
      </c>
      <c r="AI3" s="2" t="s">
        <v>33</v>
      </c>
      <c r="AJ3" s="2" t="s">
        <v>34</v>
      </c>
      <c r="AK3" s="2" t="s">
        <v>35</v>
      </c>
      <c r="AL3" s="2" t="s">
        <v>36</v>
      </c>
      <c r="AM3" s="2" t="s">
        <v>37</v>
      </c>
      <c r="AN3" s="14" t="s">
        <v>38</v>
      </c>
      <c r="AO3" s="15" t="s">
        <v>38</v>
      </c>
      <c r="AP3" s="15" t="s">
        <v>39</v>
      </c>
      <c r="AQ3" s="47" t="s">
        <v>40</v>
      </c>
      <c r="AR3" s="53" t="s">
        <v>41</v>
      </c>
      <c r="AS3" s="53" t="s">
        <v>41</v>
      </c>
      <c r="AT3" s="40" t="s">
        <v>42</v>
      </c>
      <c r="AU3" s="40" t="s">
        <v>42</v>
      </c>
      <c r="AV3" s="39" t="s">
        <v>29</v>
      </c>
      <c r="AW3" s="12" t="s">
        <v>29</v>
      </c>
      <c r="AX3" s="12" t="s">
        <v>30</v>
      </c>
      <c r="AY3" s="12" t="s">
        <v>30</v>
      </c>
      <c r="AZ3" s="13" t="s">
        <v>31</v>
      </c>
      <c r="BA3" s="38" t="s">
        <v>75</v>
      </c>
      <c r="BB3" s="38" t="s">
        <v>280</v>
      </c>
      <c r="BC3" s="38" t="s">
        <v>75</v>
      </c>
      <c r="BD3" s="38" t="s">
        <v>76</v>
      </c>
      <c r="BF3" s="47" t="s">
        <v>40</v>
      </c>
      <c r="BG3" s="53" t="s">
        <v>41</v>
      </c>
      <c r="BH3" s="53" t="s">
        <v>41</v>
      </c>
      <c r="BI3" s="40" t="s">
        <v>93</v>
      </c>
      <c r="BJ3" s="40" t="s">
        <v>93</v>
      </c>
      <c r="BK3" s="39" t="s">
        <v>29</v>
      </c>
      <c r="BL3" s="39" t="s">
        <v>29</v>
      </c>
      <c r="BM3" s="39" t="s">
        <v>30</v>
      </c>
      <c r="BN3" s="39" t="s">
        <v>30</v>
      </c>
      <c r="BO3" s="38" t="s">
        <v>31</v>
      </c>
      <c r="BP3" s="38" t="s">
        <v>75</v>
      </c>
      <c r="BQ3" s="38" t="s">
        <v>280</v>
      </c>
      <c r="BR3" s="38" t="s">
        <v>75</v>
      </c>
      <c r="BS3" s="38" t="s">
        <v>76</v>
      </c>
      <c r="BU3" s="47" t="s">
        <v>40</v>
      </c>
      <c r="BV3" s="53" t="s">
        <v>41</v>
      </c>
      <c r="BW3" s="53" t="s">
        <v>41</v>
      </c>
      <c r="BX3" s="40" t="s">
        <v>111</v>
      </c>
      <c r="BY3" s="40" t="s">
        <v>111</v>
      </c>
      <c r="BZ3" s="39" t="s">
        <v>29</v>
      </c>
      <c r="CA3" s="39" t="s">
        <v>29</v>
      </c>
      <c r="CB3" s="39" t="s">
        <v>30</v>
      </c>
      <c r="CC3" s="39" t="s">
        <v>30</v>
      </c>
      <c r="CD3" s="38" t="s">
        <v>31</v>
      </c>
      <c r="CE3" s="38" t="s">
        <v>75</v>
      </c>
      <c r="CF3" s="38" t="s">
        <v>280</v>
      </c>
      <c r="CG3" s="38" t="s">
        <v>75</v>
      </c>
      <c r="CH3" s="38" t="s">
        <v>76</v>
      </c>
      <c r="CJ3" s="47" t="s">
        <v>40</v>
      </c>
      <c r="CK3" s="53" t="s">
        <v>41</v>
      </c>
      <c r="CL3" s="53" t="s">
        <v>41</v>
      </c>
      <c r="CM3" s="40" t="s">
        <v>110</v>
      </c>
      <c r="CN3" s="40" t="s">
        <v>110</v>
      </c>
      <c r="CO3" s="39" t="s">
        <v>29</v>
      </c>
      <c r="CP3" s="39" t="s">
        <v>29</v>
      </c>
      <c r="CQ3" s="39" t="s">
        <v>30</v>
      </c>
      <c r="CR3" s="39" t="s">
        <v>30</v>
      </c>
      <c r="CS3" s="38" t="s">
        <v>31</v>
      </c>
      <c r="CT3" s="38" t="s">
        <v>75</v>
      </c>
      <c r="CU3" s="38" t="s">
        <v>280</v>
      </c>
      <c r="CV3" s="38" t="s">
        <v>75</v>
      </c>
      <c r="CW3" s="38" t="s">
        <v>76</v>
      </c>
      <c r="CY3" s="47" t="s">
        <v>40</v>
      </c>
      <c r="CZ3" s="53" t="s">
        <v>41</v>
      </c>
      <c r="DA3" s="53" t="s">
        <v>41</v>
      </c>
      <c r="DB3" s="40" t="s">
        <v>120</v>
      </c>
      <c r="DC3" s="40" t="s">
        <v>120</v>
      </c>
      <c r="DD3" s="39" t="s">
        <v>29</v>
      </c>
      <c r="DE3" s="39" t="s">
        <v>29</v>
      </c>
      <c r="DF3" s="39" t="s">
        <v>30</v>
      </c>
      <c r="DG3" s="39" t="s">
        <v>30</v>
      </c>
      <c r="DH3" s="38" t="s">
        <v>31</v>
      </c>
      <c r="DI3" s="38" t="s">
        <v>75</v>
      </c>
      <c r="DJ3" s="38" t="s">
        <v>280</v>
      </c>
      <c r="DK3" s="38" t="s">
        <v>75</v>
      </c>
      <c r="DL3" s="38" t="s">
        <v>76</v>
      </c>
      <c r="DN3" s="47" t="s">
        <v>40</v>
      </c>
      <c r="DO3" s="53" t="s">
        <v>41</v>
      </c>
      <c r="DP3" s="53" t="s">
        <v>41</v>
      </c>
      <c r="DQ3" s="40" t="s">
        <v>129</v>
      </c>
      <c r="DR3" s="40" t="s">
        <v>129</v>
      </c>
      <c r="DS3" s="39" t="s">
        <v>29</v>
      </c>
      <c r="DT3" s="39" t="s">
        <v>29</v>
      </c>
      <c r="DU3" s="39" t="s">
        <v>30</v>
      </c>
      <c r="DV3" s="39" t="s">
        <v>30</v>
      </c>
      <c r="DW3" s="38" t="s">
        <v>31</v>
      </c>
      <c r="DX3" s="38" t="s">
        <v>75</v>
      </c>
      <c r="DY3" s="38" t="s">
        <v>280</v>
      </c>
      <c r="DZ3" s="38" t="s">
        <v>75</v>
      </c>
      <c r="EA3" s="38" t="s">
        <v>76</v>
      </c>
      <c r="EC3" s="47" t="s">
        <v>40</v>
      </c>
      <c r="ED3" s="53" t="s">
        <v>41</v>
      </c>
      <c r="EE3" s="53" t="s">
        <v>41</v>
      </c>
      <c r="EF3" s="40" t="s">
        <v>138</v>
      </c>
      <c r="EG3" s="40" t="s">
        <v>138</v>
      </c>
      <c r="EH3" s="39" t="s">
        <v>29</v>
      </c>
      <c r="EI3" s="39" t="s">
        <v>29</v>
      </c>
      <c r="EJ3" s="39" t="s">
        <v>30</v>
      </c>
      <c r="EK3" s="39" t="s">
        <v>30</v>
      </c>
      <c r="EL3" s="38" t="s">
        <v>31</v>
      </c>
      <c r="EM3" s="38" t="s">
        <v>75</v>
      </c>
      <c r="EN3" s="38" t="s">
        <v>280</v>
      </c>
      <c r="EO3" s="38" t="s">
        <v>75</v>
      </c>
      <c r="EP3" s="38" t="s">
        <v>76</v>
      </c>
      <c r="ER3" s="47" t="s">
        <v>40</v>
      </c>
      <c r="ES3" s="53" t="s">
        <v>41</v>
      </c>
      <c r="ET3" s="53" t="s">
        <v>41</v>
      </c>
      <c r="EU3" s="40" t="s">
        <v>147</v>
      </c>
      <c r="EV3" s="40" t="s">
        <v>147</v>
      </c>
      <c r="EW3" s="39" t="s">
        <v>29</v>
      </c>
      <c r="EX3" s="39" t="s">
        <v>29</v>
      </c>
      <c r="EY3" s="39" t="s">
        <v>30</v>
      </c>
      <c r="EZ3" s="39" t="s">
        <v>30</v>
      </c>
      <c r="FA3" s="38" t="s">
        <v>31</v>
      </c>
      <c r="FB3" s="38" t="s">
        <v>75</v>
      </c>
      <c r="FC3" s="38" t="s">
        <v>280</v>
      </c>
      <c r="FD3" s="38" t="s">
        <v>75</v>
      </c>
      <c r="FE3" s="38" t="s">
        <v>76</v>
      </c>
      <c r="FG3" s="47" t="s">
        <v>40</v>
      </c>
      <c r="FH3" s="53" t="s">
        <v>41</v>
      </c>
      <c r="FI3" s="53" t="s">
        <v>41</v>
      </c>
      <c r="FJ3" s="40" t="s">
        <v>156</v>
      </c>
      <c r="FK3" s="40" t="s">
        <v>156</v>
      </c>
      <c r="FL3" s="39" t="s">
        <v>29</v>
      </c>
      <c r="FM3" s="39" t="s">
        <v>29</v>
      </c>
      <c r="FN3" s="39" t="s">
        <v>30</v>
      </c>
      <c r="FO3" s="39" t="s">
        <v>30</v>
      </c>
      <c r="FP3" s="38" t="s">
        <v>31</v>
      </c>
      <c r="FQ3" s="38" t="s">
        <v>75</v>
      </c>
      <c r="FR3" s="38" t="s">
        <v>280</v>
      </c>
      <c r="FS3" s="38" t="s">
        <v>75</v>
      </c>
      <c r="FT3" s="38" t="s">
        <v>76</v>
      </c>
      <c r="FV3" s="47" t="s">
        <v>40</v>
      </c>
      <c r="FW3" s="53" t="s">
        <v>41</v>
      </c>
      <c r="FX3" s="53" t="s">
        <v>41</v>
      </c>
      <c r="FY3" s="40" t="s">
        <v>165</v>
      </c>
      <c r="FZ3" s="40" t="s">
        <v>165</v>
      </c>
      <c r="GA3" s="39" t="s">
        <v>29</v>
      </c>
      <c r="GB3" s="39" t="s">
        <v>29</v>
      </c>
      <c r="GC3" s="39" t="s">
        <v>30</v>
      </c>
      <c r="GD3" s="39" t="s">
        <v>30</v>
      </c>
      <c r="GE3" s="38" t="s">
        <v>31</v>
      </c>
      <c r="GF3" s="38" t="s">
        <v>75</v>
      </c>
      <c r="GG3" s="38" t="s">
        <v>280</v>
      </c>
      <c r="GH3" s="38" t="s">
        <v>75</v>
      </c>
      <c r="GI3" s="38" t="s">
        <v>76</v>
      </c>
      <c r="GK3" s="47" t="s">
        <v>40</v>
      </c>
      <c r="GL3" s="53" t="s">
        <v>41</v>
      </c>
      <c r="GM3" s="53" t="s">
        <v>41</v>
      </c>
      <c r="GN3" s="40" t="s">
        <v>174</v>
      </c>
      <c r="GO3" s="40" t="s">
        <v>174</v>
      </c>
      <c r="GP3" s="39" t="s">
        <v>29</v>
      </c>
      <c r="GQ3" s="39" t="s">
        <v>29</v>
      </c>
      <c r="GR3" s="39" t="s">
        <v>30</v>
      </c>
      <c r="GS3" s="39" t="s">
        <v>30</v>
      </c>
      <c r="GT3" s="38" t="s">
        <v>31</v>
      </c>
      <c r="GU3" s="38" t="s">
        <v>75</v>
      </c>
      <c r="GV3" s="38" t="s">
        <v>280</v>
      </c>
      <c r="GW3" s="38" t="s">
        <v>75</v>
      </c>
      <c r="GX3" s="38" t="s">
        <v>76</v>
      </c>
      <c r="GZ3" s="47" t="s">
        <v>40</v>
      </c>
      <c r="HA3" s="53" t="s">
        <v>41</v>
      </c>
      <c r="HB3" s="53" t="s">
        <v>41</v>
      </c>
      <c r="HC3" s="40" t="s">
        <v>183</v>
      </c>
      <c r="HD3" s="40" t="s">
        <v>183</v>
      </c>
      <c r="HE3" s="39" t="s">
        <v>29</v>
      </c>
      <c r="HF3" s="39" t="s">
        <v>29</v>
      </c>
      <c r="HG3" s="39" t="s">
        <v>30</v>
      </c>
      <c r="HH3" s="39" t="s">
        <v>30</v>
      </c>
      <c r="HI3" s="38" t="s">
        <v>31</v>
      </c>
      <c r="HJ3" s="38" t="s">
        <v>75</v>
      </c>
      <c r="HK3" s="38" t="s">
        <v>280</v>
      </c>
      <c r="HL3" s="38" t="s">
        <v>75</v>
      </c>
      <c r="HM3" s="38" t="s">
        <v>76</v>
      </c>
      <c r="HO3" s="47" t="s">
        <v>40</v>
      </c>
      <c r="HP3" s="53" t="s">
        <v>41</v>
      </c>
      <c r="HQ3" s="53" t="s">
        <v>41</v>
      </c>
      <c r="HR3" s="40" t="s">
        <v>192</v>
      </c>
      <c r="HS3" s="40" t="s">
        <v>192</v>
      </c>
      <c r="HT3" s="39" t="s">
        <v>29</v>
      </c>
      <c r="HU3" s="39" t="s">
        <v>29</v>
      </c>
      <c r="HV3" s="39" t="s">
        <v>30</v>
      </c>
      <c r="HW3" s="39" t="s">
        <v>30</v>
      </c>
      <c r="HX3" s="38" t="s">
        <v>31</v>
      </c>
      <c r="HY3" s="38" t="s">
        <v>75</v>
      </c>
      <c r="HZ3" s="38" t="s">
        <v>280</v>
      </c>
      <c r="IA3" s="38" t="s">
        <v>75</v>
      </c>
      <c r="IB3" s="38" t="s">
        <v>76</v>
      </c>
      <c r="ID3" s="47" t="s">
        <v>40</v>
      </c>
      <c r="IE3" s="53" t="s">
        <v>41</v>
      </c>
      <c r="IF3" s="53" t="s">
        <v>41</v>
      </c>
      <c r="IG3" s="40" t="s">
        <v>201</v>
      </c>
      <c r="IH3" s="40" t="s">
        <v>201</v>
      </c>
      <c r="II3" s="39" t="s">
        <v>29</v>
      </c>
      <c r="IJ3" s="39" t="s">
        <v>29</v>
      </c>
      <c r="IK3" s="39" t="s">
        <v>30</v>
      </c>
      <c r="IL3" s="39" t="s">
        <v>30</v>
      </c>
      <c r="IM3" s="38" t="s">
        <v>31</v>
      </c>
      <c r="IN3" s="38" t="s">
        <v>75</v>
      </c>
      <c r="IO3" s="38" t="s">
        <v>280</v>
      </c>
      <c r="IP3" s="38" t="s">
        <v>75</v>
      </c>
      <c r="IQ3" s="38" t="s">
        <v>76</v>
      </c>
      <c r="IS3" s="47" t="s">
        <v>40</v>
      </c>
      <c r="IT3" s="53" t="s">
        <v>41</v>
      </c>
      <c r="IU3" s="53" t="s">
        <v>41</v>
      </c>
      <c r="IV3" s="40" t="s">
        <v>210</v>
      </c>
      <c r="IW3" s="40" t="s">
        <v>210</v>
      </c>
      <c r="IX3" s="39" t="s">
        <v>29</v>
      </c>
      <c r="IY3" s="39" t="s">
        <v>29</v>
      </c>
      <c r="IZ3" s="39" t="s">
        <v>30</v>
      </c>
      <c r="JA3" s="39" t="s">
        <v>30</v>
      </c>
      <c r="JB3" s="38" t="s">
        <v>31</v>
      </c>
      <c r="JC3" s="38" t="s">
        <v>75</v>
      </c>
      <c r="JD3" s="38" t="s">
        <v>280</v>
      </c>
      <c r="JE3" s="38" t="s">
        <v>75</v>
      </c>
      <c r="JF3" s="38" t="s">
        <v>76</v>
      </c>
      <c r="JH3" s="47" t="s">
        <v>40</v>
      </c>
      <c r="JI3" s="53" t="s">
        <v>41</v>
      </c>
      <c r="JJ3" s="53" t="s">
        <v>41</v>
      </c>
      <c r="JK3" s="40" t="s">
        <v>219</v>
      </c>
      <c r="JL3" s="40" t="s">
        <v>219</v>
      </c>
      <c r="JM3" s="39" t="s">
        <v>29</v>
      </c>
      <c r="JN3" s="39" t="s">
        <v>29</v>
      </c>
      <c r="JO3" s="39" t="s">
        <v>30</v>
      </c>
      <c r="JP3" s="39" t="s">
        <v>30</v>
      </c>
      <c r="JQ3" s="38" t="s">
        <v>31</v>
      </c>
      <c r="JR3" s="38" t="s">
        <v>75</v>
      </c>
      <c r="JS3" s="38" t="s">
        <v>280</v>
      </c>
      <c r="JT3" s="38" t="s">
        <v>75</v>
      </c>
      <c r="JU3" s="38" t="s">
        <v>76</v>
      </c>
      <c r="JV3" s="61" t="s">
        <v>226</v>
      </c>
    </row>
    <row r="4" spans="1:283" ht="15" thickBot="1" x14ac:dyDescent="0.35">
      <c r="B4" s="4" t="s">
        <v>5</v>
      </c>
      <c r="C4" s="4" t="s">
        <v>43</v>
      </c>
      <c r="D4" s="4" t="s">
        <v>44</v>
      </c>
      <c r="E4" s="16" t="s">
        <v>6</v>
      </c>
      <c r="F4" s="17" t="s">
        <v>45</v>
      </c>
      <c r="G4" s="17" t="s">
        <v>46</v>
      </c>
      <c r="H4" s="17" t="s">
        <v>6</v>
      </c>
      <c r="I4" s="17" t="s">
        <v>45</v>
      </c>
      <c r="J4" s="17" t="s">
        <v>46</v>
      </c>
      <c r="K4" s="17" t="s">
        <v>6</v>
      </c>
      <c r="L4" s="49" t="s">
        <v>45</v>
      </c>
      <c r="M4" s="49" t="s">
        <v>46</v>
      </c>
      <c r="N4" s="49" t="s">
        <v>6</v>
      </c>
      <c r="O4" s="49" t="s">
        <v>45</v>
      </c>
      <c r="P4" s="46" t="s">
        <v>46</v>
      </c>
      <c r="Q4" s="45" t="s">
        <v>47</v>
      </c>
      <c r="R4" s="45" t="s">
        <v>46</v>
      </c>
      <c r="S4" s="45" t="s">
        <v>48</v>
      </c>
      <c r="T4" s="43" t="s">
        <v>281</v>
      </c>
      <c r="U4" s="43" t="s">
        <v>59</v>
      </c>
      <c r="V4" s="41" t="s">
        <v>282</v>
      </c>
      <c r="W4" s="41" t="s">
        <v>283</v>
      </c>
      <c r="X4" s="37" t="s">
        <v>53</v>
      </c>
      <c r="Y4" s="37" t="s">
        <v>54</v>
      </c>
      <c r="Z4" s="37" t="s">
        <v>53</v>
      </c>
      <c r="AA4" s="37" t="s">
        <v>54</v>
      </c>
      <c r="AB4" s="37" t="s">
        <v>55</v>
      </c>
      <c r="AC4" s="37" t="s">
        <v>77</v>
      </c>
      <c r="AD4" s="37" t="s">
        <v>78</v>
      </c>
      <c r="AE4" s="37" t="s">
        <v>79</v>
      </c>
      <c r="AF4" s="37" t="s">
        <v>284</v>
      </c>
      <c r="AG4" s="94"/>
      <c r="AH4" s="5" t="s">
        <v>56</v>
      </c>
      <c r="AI4" s="5" t="s">
        <v>57</v>
      </c>
      <c r="AJ4" s="5" t="s">
        <v>57</v>
      </c>
      <c r="AK4" s="5" t="s">
        <v>57</v>
      </c>
      <c r="AL4" s="4" t="s">
        <v>6</v>
      </c>
      <c r="AM4" s="4" t="s">
        <v>5</v>
      </c>
      <c r="AN4" s="19" t="s">
        <v>7</v>
      </c>
      <c r="AO4" s="20" t="s">
        <v>7</v>
      </c>
      <c r="AP4" s="20" t="s">
        <v>58</v>
      </c>
      <c r="AQ4" s="46" t="s">
        <v>59</v>
      </c>
      <c r="AR4" s="54" t="s">
        <v>285</v>
      </c>
      <c r="AS4" s="54" t="s">
        <v>286</v>
      </c>
      <c r="AT4" s="41" t="s">
        <v>282</v>
      </c>
      <c r="AU4" s="55" t="s">
        <v>283</v>
      </c>
      <c r="AV4" s="37" t="s">
        <v>62</v>
      </c>
      <c r="AW4" s="18" t="s">
        <v>63</v>
      </c>
      <c r="AX4" s="18" t="s">
        <v>62</v>
      </c>
      <c r="AY4" s="18" t="s">
        <v>63</v>
      </c>
      <c r="AZ4" s="18" t="s">
        <v>64</v>
      </c>
      <c r="BA4" s="37" t="s">
        <v>77</v>
      </c>
      <c r="BB4" s="37" t="s">
        <v>78</v>
      </c>
      <c r="BC4" s="37" t="s">
        <v>79</v>
      </c>
      <c r="BD4" s="37" t="s">
        <v>284</v>
      </c>
      <c r="BF4" s="46" t="s">
        <v>59</v>
      </c>
      <c r="BG4" s="54" t="s">
        <v>287</v>
      </c>
      <c r="BH4" s="54" t="s">
        <v>288</v>
      </c>
      <c r="BI4" s="41" t="s">
        <v>282</v>
      </c>
      <c r="BJ4" s="55" t="s">
        <v>283</v>
      </c>
      <c r="BK4" s="37" t="s">
        <v>92</v>
      </c>
      <c r="BL4" s="37" t="s">
        <v>91</v>
      </c>
      <c r="BM4" s="37" t="s">
        <v>92</v>
      </c>
      <c r="BN4" s="37" t="s">
        <v>91</v>
      </c>
      <c r="BO4" s="37" t="s">
        <v>90</v>
      </c>
      <c r="BP4" s="37" t="s">
        <v>77</v>
      </c>
      <c r="BQ4" s="37" t="s">
        <v>78</v>
      </c>
      <c r="BR4" s="37" t="s">
        <v>79</v>
      </c>
      <c r="BS4" s="37" t="s">
        <v>289</v>
      </c>
      <c r="BU4" s="46" t="s">
        <v>59</v>
      </c>
      <c r="BV4" s="54" t="s">
        <v>290</v>
      </c>
      <c r="BW4" s="54" t="s">
        <v>291</v>
      </c>
      <c r="BX4" s="41" t="s">
        <v>282</v>
      </c>
      <c r="BY4" s="55" t="s">
        <v>283</v>
      </c>
      <c r="BZ4" s="37" t="s">
        <v>102</v>
      </c>
      <c r="CA4" s="37" t="s">
        <v>104</v>
      </c>
      <c r="CB4" s="37" t="s">
        <v>102</v>
      </c>
      <c r="CC4" s="37" t="s">
        <v>104</v>
      </c>
      <c r="CD4" s="37" t="s">
        <v>105</v>
      </c>
      <c r="CE4" s="37" t="s">
        <v>77</v>
      </c>
      <c r="CF4" s="37" t="s">
        <v>78</v>
      </c>
      <c r="CG4" s="37" t="s">
        <v>79</v>
      </c>
      <c r="CH4" s="37" t="s">
        <v>292</v>
      </c>
      <c r="CJ4" s="46" t="s">
        <v>59</v>
      </c>
      <c r="CK4" s="54" t="s">
        <v>293</v>
      </c>
      <c r="CL4" s="54" t="s">
        <v>294</v>
      </c>
      <c r="CM4" s="41" t="s">
        <v>282</v>
      </c>
      <c r="CN4" s="55" t="s">
        <v>283</v>
      </c>
      <c r="CO4" s="37" t="s">
        <v>112</v>
      </c>
      <c r="CP4" s="37" t="s">
        <v>113</v>
      </c>
      <c r="CQ4" s="37" t="s">
        <v>112</v>
      </c>
      <c r="CR4" s="37" t="s">
        <v>113</v>
      </c>
      <c r="CS4" s="37" t="s">
        <v>114</v>
      </c>
      <c r="CT4" s="37" t="s">
        <v>77</v>
      </c>
      <c r="CU4" s="37" t="s">
        <v>78</v>
      </c>
      <c r="CV4" s="37" t="s">
        <v>79</v>
      </c>
      <c r="CW4" s="37" t="s">
        <v>295</v>
      </c>
      <c r="CY4" s="46" t="s">
        <v>59</v>
      </c>
      <c r="CZ4" s="54" t="s">
        <v>296</v>
      </c>
      <c r="DA4" s="54" t="s">
        <v>297</v>
      </c>
      <c r="DB4" s="41" t="s">
        <v>282</v>
      </c>
      <c r="DC4" s="55" t="s">
        <v>283</v>
      </c>
      <c r="DD4" s="37" t="s">
        <v>121</v>
      </c>
      <c r="DE4" s="37" t="s">
        <v>122</v>
      </c>
      <c r="DF4" s="37" t="s">
        <v>121</v>
      </c>
      <c r="DG4" s="37" t="s">
        <v>122</v>
      </c>
      <c r="DH4" s="37" t="s">
        <v>124</v>
      </c>
      <c r="DI4" s="37" t="s">
        <v>77</v>
      </c>
      <c r="DJ4" s="37" t="s">
        <v>78</v>
      </c>
      <c r="DK4" s="37" t="s">
        <v>79</v>
      </c>
      <c r="DL4" s="37" t="s">
        <v>298</v>
      </c>
      <c r="DN4" s="46" t="s">
        <v>59</v>
      </c>
      <c r="DO4" s="54" t="s">
        <v>299</v>
      </c>
      <c r="DP4" s="54" t="s">
        <v>300</v>
      </c>
      <c r="DQ4" s="41" t="s">
        <v>282</v>
      </c>
      <c r="DR4" s="55" t="s">
        <v>283</v>
      </c>
      <c r="DS4" s="37" t="s">
        <v>130</v>
      </c>
      <c r="DT4" s="37" t="s">
        <v>131</v>
      </c>
      <c r="DU4" s="37" t="s">
        <v>130</v>
      </c>
      <c r="DV4" s="37" t="s">
        <v>131</v>
      </c>
      <c r="DW4" s="37" t="s">
        <v>132</v>
      </c>
      <c r="DX4" s="37" t="s">
        <v>77</v>
      </c>
      <c r="DY4" s="37" t="s">
        <v>78</v>
      </c>
      <c r="DZ4" s="37" t="s">
        <v>79</v>
      </c>
      <c r="EA4" s="37" t="s">
        <v>301</v>
      </c>
      <c r="EC4" s="46" t="s">
        <v>59</v>
      </c>
      <c r="ED4" s="54" t="s">
        <v>302</v>
      </c>
      <c r="EE4" s="54" t="s">
        <v>303</v>
      </c>
      <c r="EF4" s="41" t="s">
        <v>282</v>
      </c>
      <c r="EG4" s="55" t="s">
        <v>283</v>
      </c>
      <c r="EH4" s="37" t="s">
        <v>139</v>
      </c>
      <c r="EI4" s="37" t="s">
        <v>140</v>
      </c>
      <c r="EJ4" s="37" t="s">
        <v>139</v>
      </c>
      <c r="EK4" s="37" t="s">
        <v>140</v>
      </c>
      <c r="EL4" s="37" t="s">
        <v>142</v>
      </c>
      <c r="EM4" s="37" t="s">
        <v>77</v>
      </c>
      <c r="EN4" s="37" t="s">
        <v>78</v>
      </c>
      <c r="EO4" s="37" t="s">
        <v>79</v>
      </c>
      <c r="EP4" s="37" t="s">
        <v>304</v>
      </c>
      <c r="ER4" s="46" t="s">
        <v>59</v>
      </c>
      <c r="ES4" s="54" t="s">
        <v>305</v>
      </c>
      <c r="ET4" s="54" t="s">
        <v>306</v>
      </c>
      <c r="EU4" s="41" t="s">
        <v>282</v>
      </c>
      <c r="EV4" s="55" t="s">
        <v>283</v>
      </c>
      <c r="EW4" s="37" t="s">
        <v>149</v>
      </c>
      <c r="EX4" s="37" t="s">
        <v>150</v>
      </c>
      <c r="EY4" s="37" t="s">
        <v>149</v>
      </c>
      <c r="EZ4" s="37" t="s">
        <v>150</v>
      </c>
      <c r="FA4" s="37" t="s">
        <v>151</v>
      </c>
      <c r="FB4" s="37" t="s">
        <v>77</v>
      </c>
      <c r="FC4" s="37" t="s">
        <v>78</v>
      </c>
      <c r="FD4" s="37" t="s">
        <v>79</v>
      </c>
      <c r="FE4" s="37" t="s">
        <v>307</v>
      </c>
      <c r="FG4" s="46" t="s">
        <v>59</v>
      </c>
      <c r="FH4" s="54" t="s">
        <v>308</v>
      </c>
      <c r="FI4" s="54" t="s">
        <v>309</v>
      </c>
      <c r="FJ4" s="41" t="s">
        <v>282</v>
      </c>
      <c r="FK4" s="55" t="s">
        <v>283</v>
      </c>
      <c r="FL4" s="37" t="s">
        <v>157</v>
      </c>
      <c r="FM4" s="37" t="s">
        <v>158</v>
      </c>
      <c r="FN4" s="37" t="s">
        <v>157</v>
      </c>
      <c r="FO4" s="37" t="s">
        <v>158</v>
      </c>
      <c r="FP4" s="37" t="s">
        <v>159</v>
      </c>
      <c r="FQ4" s="37" t="s">
        <v>77</v>
      </c>
      <c r="FR4" s="37" t="s">
        <v>78</v>
      </c>
      <c r="FS4" s="37" t="s">
        <v>79</v>
      </c>
      <c r="FT4" s="37" t="s">
        <v>310</v>
      </c>
      <c r="FV4" s="46" t="s">
        <v>59</v>
      </c>
      <c r="FW4" s="54" t="s">
        <v>311</v>
      </c>
      <c r="FX4" s="54" t="s">
        <v>312</v>
      </c>
      <c r="FY4" s="41" t="s">
        <v>282</v>
      </c>
      <c r="FZ4" s="55" t="s">
        <v>283</v>
      </c>
      <c r="GA4" s="37" t="s">
        <v>166</v>
      </c>
      <c r="GB4" s="37" t="s">
        <v>167</v>
      </c>
      <c r="GC4" s="37" t="s">
        <v>166</v>
      </c>
      <c r="GD4" s="37" t="s">
        <v>167</v>
      </c>
      <c r="GE4" s="37" t="s">
        <v>168</v>
      </c>
      <c r="GF4" s="37" t="s">
        <v>77</v>
      </c>
      <c r="GG4" s="37" t="s">
        <v>78</v>
      </c>
      <c r="GH4" s="37" t="s">
        <v>79</v>
      </c>
      <c r="GI4" s="37" t="s">
        <v>313</v>
      </c>
      <c r="GK4" s="46" t="s">
        <v>59</v>
      </c>
      <c r="GL4" s="54" t="s">
        <v>314</v>
      </c>
      <c r="GM4" s="54" t="s">
        <v>315</v>
      </c>
      <c r="GN4" s="41" t="s">
        <v>282</v>
      </c>
      <c r="GO4" s="55" t="s">
        <v>283</v>
      </c>
      <c r="GP4" s="37" t="s">
        <v>175</v>
      </c>
      <c r="GQ4" s="37" t="s">
        <v>176</v>
      </c>
      <c r="GR4" s="37" t="s">
        <v>175</v>
      </c>
      <c r="GS4" s="37" t="s">
        <v>176</v>
      </c>
      <c r="GT4" s="37" t="s">
        <v>177</v>
      </c>
      <c r="GU4" s="37" t="s">
        <v>77</v>
      </c>
      <c r="GV4" s="37" t="s">
        <v>78</v>
      </c>
      <c r="GW4" s="37" t="s">
        <v>79</v>
      </c>
      <c r="GX4" s="37" t="s">
        <v>316</v>
      </c>
      <c r="GZ4" s="46" t="s">
        <v>59</v>
      </c>
      <c r="HA4" s="54" t="s">
        <v>317</v>
      </c>
      <c r="HB4" s="54" t="s">
        <v>318</v>
      </c>
      <c r="HC4" s="41" t="s">
        <v>282</v>
      </c>
      <c r="HD4" s="55" t="s">
        <v>283</v>
      </c>
      <c r="HE4" s="37" t="s">
        <v>184</v>
      </c>
      <c r="HF4" s="37" t="s">
        <v>185</v>
      </c>
      <c r="HG4" s="37" t="s">
        <v>184</v>
      </c>
      <c r="HH4" s="37" t="s">
        <v>185</v>
      </c>
      <c r="HI4" s="37" t="s">
        <v>186</v>
      </c>
      <c r="HJ4" s="37" t="s">
        <v>77</v>
      </c>
      <c r="HK4" s="37" t="s">
        <v>78</v>
      </c>
      <c r="HL4" s="37" t="s">
        <v>79</v>
      </c>
      <c r="HM4" s="37" t="s">
        <v>319</v>
      </c>
      <c r="HO4" s="46" t="s">
        <v>59</v>
      </c>
      <c r="HP4" s="54" t="s">
        <v>320</v>
      </c>
      <c r="HQ4" s="54" t="s">
        <v>321</v>
      </c>
      <c r="HR4" s="41" t="s">
        <v>282</v>
      </c>
      <c r="HS4" s="55" t="s">
        <v>283</v>
      </c>
      <c r="HT4" s="37" t="s">
        <v>193</v>
      </c>
      <c r="HU4" s="37" t="s">
        <v>194</v>
      </c>
      <c r="HV4" s="37" t="s">
        <v>193</v>
      </c>
      <c r="HW4" s="37" t="s">
        <v>194</v>
      </c>
      <c r="HX4" s="37" t="s">
        <v>195</v>
      </c>
      <c r="HY4" s="37" t="s">
        <v>77</v>
      </c>
      <c r="HZ4" s="37" t="s">
        <v>78</v>
      </c>
      <c r="IA4" s="37" t="s">
        <v>79</v>
      </c>
      <c r="IB4" s="37" t="s">
        <v>322</v>
      </c>
      <c r="ID4" s="46" t="s">
        <v>59</v>
      </c>
      <c r="IE4" s="54" t="s">
        <v>323</v>
      </c>
      <c r="IF4" s="54" t="s">
        <v>324</v>
      </c>
      <c r="IG4" s="41" t="s">
        <v>282</v>
      </c>
      <c r="IH4" s="55" t="s">
        <v>283</v>
      </c>
      <c r="II4" s="37" t="s">
        <v>202</v>
      </c>
      <c r="IJ4" s="37" t="s">
        <v>203</v>
      </c>
      <c r="IK4" s="37" t="s">
        <v>202</v>
      </c>
      <c r="IL4" s="37" t="s">
        <v>203</v>
      </c>
      <c r="IM4" s="37" t="s">
        <v>204</v>
      </c>
      <c r="IN4" s="37" t="s">
        <v>77</v>
      </c>
      <c r="IO4" s="37" t="s">
        <v>78</v>
      </c>
      <c r="IP4" s="37" t="s">
        <v>79</v>
      </c>
      <c r="IQ4" s="37" t="s">
        <v>325</v>
      </c>
      <c r="IS4" s="46" t="s">
        <v>59</v>
      </c>
      <c r="IT4" s="54" t="s">
        <v>326</v>
      </c>
      <c r="IU4" s="54" t="s">
        <v>327</v>
      </c>
      <c r="IV4" s="41" t="s">
        <v>282</v>
      </c>
      <c r="IW4" s="55" t="s">
        <v>283</v>
      </c>
      <c r="IX4" s="37" t="s">
        <v>211</v>
      </c>
      <c r="IY4" s="37" t="s">
        <v>212</v>
      </c>
      <c r="IZ4" s="37" t="s">
        <v>211</v>
      </c>
      <c r="JA4" s="37" t="s">
        <v>212</v>
      </c>
      <c r="JB4" s="37" t="s">
        <v>213</v>
      </c>
      <c r="JC4" s="37" t="s">
        <v>77</v>
      </c>
      <c r="JD4" s="37" t="s">
        <v>78</v>
      </c>
      <c r="JE4" s="37" t="s">
        <v>79</v>
      </c>
      <c r="JF4" s="37" t="s">
        <v>328</v>
      </c>
      <c r="JH4" s="46" t="s">
        <v>59</v>
      </c>
      <c r="JI4" s="54" t="s">
        <v>329</v>
      </c>
      <c r="JJ4" s="54" t="s">
        <v>330</v>
      </c>
      <c r="JK4" s="41" t="s">
        <v>282</v>
      </c>
      <c r="JL4" s="55" t="s">
        <v>283</v>
      </c>
      <c r="JM4" s="37" t="s">
        <v>220</v>
      </c>
      <c r="JN4" s="37" t="s">
        <v>221</v>
      </c>
      <c r="JO4" s="37" t="s">
        <v>220</v>
      </c>
      <c r="JP4" s="37" t="s">
        <v>221</v>
      </c>
      <c r="JQ4" s="37" t="s">
        <v>222</v>
      </c>
      <c r="JR4" s="37" t="s">
        <v>77</v>
      </c>
      <c r="JS4" s="37" t="s">
        <v>78</v>
      </c>
      <c r="JT4" s="37" t="s">
        <v>79</v>
      </c>
      <c r="JU4" s="37" t="s">
        <v>331</v>
      </c>
      <c r="JV4" s="62" t="s">
        <v>227</v>
      </c>
    </row>
    <row r="5" spans="1:283" x14ac:dyDescent="0.3">
      <c r="A5" s="179" t="s">
        <v>332</v>
      </c>
      <c r="B5" s="81">
        <v>8</v>
      </c>
      <c r="C5" s="82">
        <v>10.880509426499671</v>
      </c>
      <c r="D5" s="82">
        <v>439.86421345307053</v>
      </c>
      <c r="E5" s="82">
        <v>5.2976934309613295</v>
      </c>
      <c r="F5" s="82">
        <v>445.16190688403185</v>
      </c>
      <c r="G5" s="82">
        <v>10.814898163554407</v>
      </c>
      <c r="H5" s="82">
        <v>5.3135219614682478</v>
      </c>
      <c r="I5" s="82">
        <v>445.1777354145388</v>
      </c>
      <c r="J5" s="82">
        <v>10.814704576806607</v>
      </c>
      <c r="K5" s="82">
        <v>5.31356880625101</v>
      </c>
      <c r="L5" s="82">
        <v>445.17778225932153</v>
      </c>
      <c r="M5" s="82">
        <v>10.814704003883609</v>
      </c>
      <c r="N5" s="82">
        <v>5.3135689448901227</v>
      </c>
      <c r="O5" s="82">
        <v>445.17778239796064</v>
      </c>
      <c r="P5" s="82">
        <v>10.814704002188019</v>
      </c>
      <c r="Q5" s="82">
        <v>445.17778239796064</v>
      </c>
      <c r="R5" s="82">
        <v>10.814704002188019</v>
      </c>
      <c r="S5" s="82">
        <v>10.847606714343845</v>
      </c>
      <c r="T5" s="82">
        <v>-0.22544582613452319</v>
      </c>
      <c r="U5" s="82">
        <v>1.1765165341973802</v>
      </c>
      <c r="V5" s="82">
        <v>441.02191024463741</v>
      </c>
      <c r="W5" s="82">
        <v>-0.3236589479020423</v>
      </c>
      <c r="X5" s="82">
        <v>447.99501525588164</v>
      </c>
      <c r="Y5" s="82">
        <v>-1.048939240037728</v>
      </c>
      <c r="Z5" s="82">
        <v>461.09173504358034</v>
      </c>
      <c r="AA5" s="82">
        <v>-3.5585519198156197</v>
      </c>
      <c r="AB5" s="135">
        <v>10.847606714343845</v>
      </c>
      <c r="AC5" s="83">
        <v>8</v>
      </c>
      <c r="AD5" s="84">
        <v>59.257603756035948</v>
      </c>
      <c r="AE5" s="83">
        <v>7.9407423962439641</v>
      </c>
      <c r="AF5" s="84">
        <v>11.85152075120719</v>
      </c>
      <c r="AG5" s="95"/>
      <c r="AH5" s="85">
        <v>17</v>
      </c>
      <c r="AI5" s="86">
        <v>108.39680648412879</v>
      </c>
      <c r="AJ5" s="82">
        <v>107.3340926950687</v>
      </c>
      <c r="AK5" s="82">
        <v>102.02052374976827</v>
      </c>
      <c r="AL5" s="87">
        <v>547.19830614813918</v>
      </c>
      <c r="AM5" s="82">
        <v>9.7701048027594783</v>
      </c>
      <c r="AN5" s="136">
        <v>7.2548268253305029E-2</v>
      </c>
      <c r="AO5" s="88">
        <v>7.2548267408231837E-2</v>
      </c>
      <c r="AP5" s="89">
        <v>2.2179021905298132E-2</v>
      </c>
      <c r="AQ5" s="90">
        <v>6.3762827343605171</v>
      </c>
      <c r="AR5" s="91">
        <v>-1.8978940677350554E-3</v>
      </c>
      <c r="AS5" s="82">
        <v>9.9043916187343626E-3</v>
      </c>
      <c r="AT5" s="82">
        <v>447.4080973706167</v>
      </c>
      <c r="AU5" s="82">
        <v>-0.32555684196977736</v>
      </c>
      <c r="AV5" s="82">
        <v>454.38211514606797</v>
      </c>
      <c r="AW5" s="82">
        <v>-1.0420071666185182</v>
      </c>
      <c r="AX5" s="82">
        <v>467.48200212108088</v>
      </c>
      <c r="AY5" s="82">
        <v>-3.5350346919153957</v>
      </c>
      <c r="AZ5" s="135">
        <v>10.77505844609054</v>
      </c>
      <c r="BA5" s="83">
        <v>7.9290115089398832</v>
      </c>
      <c r="BB5" s="84">
        <v>59.159268871965764</v>
      </c>
      <c r="BC5" s="83">
        <v>7.8698522400679174</v>
      </c>
      <c r="BD5" s="84">
        <v>11.831853774393153</v>
      </c>
      <c r="BE5" s="95"/>
      <c r="BF5" s="90">
        <v>6.4187016940755335</v>
      </c>
      <c r="BG5" s="91">
        <v>-1.8973721096835262E-3</v>
      </c>
      <c r="BH5" s="82">
        <v>9.9699501646842367E-3</v>
      </c>
      <c r="BI5" s="82">
        <v>453.83676901485694</v>
      </c>
      <c r="BJ5" s="82">
        <v>-0.3274542140794609</v>
      </c>
      <c r="BK5" s="82">
        <v>460.81168837322747</v>
      </c>
      <c r="BL5" s="82">
        <v>-1.0350734225723612</v>
      </c>
      <c r="BM5" s="82">
        <v>473.91472153279665</v>
      </c>
      <c r="BN5" s="82">
        <v>-3.5115117963725533</v>
      </c>
      <c r="BO5" s="135">
        <v>10.702510177837235</v>
      </c>
      <c r="BP5" s="83">
        <v>7.8578134536854174</v>
      </c>
      <c r="BQ5" s="84">
        <v>59.525410633552767</v>
      </c>
      <c r="BR5" s="83">
        <v>7.7982880430518646</v>
      </c>
      <c r="BS5" s="84">
        <v>11.905082126710553</v>
      </c>
      <c r="BT5" s="95"/>
      <c r="BU5" s="90">
        <v>6.4616992570036382</v>
      </c>
      <c r="BV5" s="91">
        <v>-1.8968471096173954E-3</v>
      </c>
      <c r="BW5" s="82">
        <v>1.0036369505052364E-2</v>
      </c>
      <c r="BX5" s="82">
        <v>460.30850464136563</v>
      </c>
      <c r="BY5" s="82">
        <v>-0.32935106118907831</v>
      </c>
      <c r="BZ5" s="82">
        <v>467.2843143999221</v>
      </c>
      <c r="CA5" s="82">
        <v>-1.0281380190159739</v>
      </c>
      <c r="CB5" s="82">
        <v>480.3904727362455</v>
      </c>
      <c r="CC5" s="82">
        <v>-3.4879832709008265</v>
      </c>
      <c r="CD5" s="135">
        <v>10.62996190958393</v>
      </c>
      <c r="CE5" s="83">
        <v>7.7863119487168042</v>
      </c>
      <c r="CF5" s="84">
        <v>61.205605829317555</v>
      </c>
      <c r="CG5" s="83">
        <v>7.7251063428874867</v>
      </c>
      <c r="CH5" s="84">
        <v>12.241121165863511</v>
      </c>
      <c r="CI5" s="95"/>
      <c r="CJ5" s="90">
        <v>6.5052872686761463</v>
      </c>
      <c r="CK5" s="91">
        <v>-1.8963190683784208E-3</v>
      </c>
      <c r="CL5" s="82">
        <v>1.0103667272285911E-2</v>
      </c>
      <c r="CM5" s="82">
        <v>466.82389557731409</v>
      </c>
      <c r="CN5" s="82">
        <v>-0.3312473802574567</v>
      </c>
      <c r="CO5" s="82">
        <v>473.80058455189555</v>
      </c>
      <c r="CP5" s="82">
        <v>-1.0212009670687356</v>
      </c>
      <c r="CQ5" s="82">
        <v>486.90984705216056</v>
      </c>
      <c r="CR5" s="82">
        <v>-3.4644491532229806</v>
      </c>
      <c r="CS5" s="135">
        <v>10.557413641330625</v>
      </c>
      <c r="CT5" s="83">
        <v>7.712933606974544</v>
      </c>
      <c r="CU5" s="84">
        <v>61.427198635279012</v>
      </c>
      <c r="CV5" s="83">
        <v>7.651506408339265</v>
      </c>
      <c r="CW5" s="84">
        <v>12.285439727055802</v>
      </c>
      <c r="CX5" s="95"/>
      <c r="CY5" s="90">
        <v>6.5494779002323495</v>
      </c>
      <c r="CZ5" s="91">
        <v>-1.8957879868131704E-3</v>
      </c>
      <c r="DA5" s="82">
        <v>1.0171861583616378E-2</v>
      </c>
      <c r="DB5" s="82">
        <v>473.38354533913008</v>
      </c>
      <c r="DC5" s="82">
        <v>-0.33314316824426987</v>
      </c>
      <c r="DD5" s="82">
        <v>480.36110234416606</v>
      </c>
      <c r="DE5" s="82">
        <v>-1.0142622778526673</v>
      </c>
      <c r="DF5" s="82">
        <v>493.47344799058317</v>
      </c>
      <c r="DG5" s="82">
        <v>-3.4409094810707419</v>
      </c>
      <c r="DH5" s="135">
        <v>10.484865373077319</v>
      </c>
      <c r="DI5" s="83">
        <v>7.6394458389927165</v>
      </c>
      <c r="DJ5" s="84">
        <v>62.032335815007222</v>
      </c>
      <c r="DK5" s="83">
        <v>7.5774135031777092</v>
      </c>
      <c r="DL5" s="84">
        <v>12.406467163001444</v>
      </c>
      <c r="DM5" s="95"/>
      <c r="DN5" s="90">
        <v>6.5942836596844847</v>
      </c>
      <c r="DO5" s="91">
        <v>-1.895253865773107E-3</v>
      </c>
      <c r="DP5" s="82">
        <v>1.0240971057831977E-2</v>
      </c>
      <c r="DQ5" s="82">
        <v>479.98806996987241</v>
      </c>
      <c r="DR5" s="82">
        <v>-0.33503842211004298</v>
      </c>
      <c r="DS5" s="82">
        <v>486.96648381840066</v>
      </c>
      <c r="DT5" s="82">
        <v>-1.0073219624924152</v>
      </c>
      <c r="DU5" s="82">
        <v>500.08189158823728</v>
      </c>
      <c r="DV5" s="82">
        <v>-3.4173642921847436</v>
      </c>
      <c r="DW5" s="135">
        <v>10.412317104824014</v>
      </c>
      <c r="DX5" s="83">
        <v>7.5649972620177488</v>
      </c>
      <c r="DY5" s="84">
        <v>63.124015183622539</v>
      </c>
      <c r="DZ5" s="83">
        <v>7.5018732468341263</v>
      </c>
      <c r="EA5" s="84">
        <v>12.624803036724508</v>
      </c>
      <c r="EB5" s="95"/>
      <c r="EC5" s="90">
        <v>6.6397174036535924</v>
      </c>
      <c r="ED5" s="91">
        <v>-1.894716706114759E-3</v>
      </c>
      <c r="EE5" s="82">
        <v>1.0311014832751588E-2</v>
      </c>
      <c r="EF5" s="82">
        <v>486.63809838835874</v>
      </c>
      <c r="EG5" s="82">
        <v>-0.33693313881615772</v>
      </c>
      <c r="EH5" s="82">
        <v>493.61735789204334</v>
      </c>
      <c r="EI5" s="82">
        <v>-1.0003800321152332</v>
      </c>
      <c r="EJ5" s="82">
        <v>506.73580675765749</v>
      </c>
      <c r="EK5" s="82">
        <v>-3.3938136243144656</v>
      </c>
      <c r="EL5" s="135">
        <v>10.339768836570709</v>
      </c>
      <c r="EM5" s="83">
        <v>7.489421658925365</v>
      </c>
      <c r="EN5" s="84">
        <v>62.928247310039431</v>
      </c>
      <c r="EO5" s="83">
        <v>7.4264934116153256</v>
      </c>
      <c r="EP5" s="84">
        <v>12.585649462007886</v>
      </c>
      <c r="EQ5" s="95"/>
      <c r="ER5" s="90">
        <v>6.6857923495994669</v>
      </c>
      <c r="ES5" s="91">
        <v>-1.894176508698997E-3</v>
      </c>
      <c r="ET5" s="82">
        <v>1.0382012583429483E-2</v>
      </c>
      <c r="EU5" s="82">
        <v>493.33427275054163</v>
      </c>
      <c r="EV5" s="82">
        <v>-0.33882731532485671</v>
      </c>
      <c r="EW5" s="82">
        <v>500.31436671969078</v>
      </c>
      <c r="EX5" s="82">
        <v>-0.99343649785096377</v>
      </c>
      <c r="EY5" s="82">
        <v>513.43583564856465</v>
      </c>
      <c r="EZ5" s="82">
        <v>-3.3702575152181709</v>
      </c>
      <c r="FA5" s="135">
        <v>10.267220568317404</v>
      </c>
      <c r="FB5" s="83">
        <v>7.4137627140131075</v>
      </c>
      <c r="FC5" s="84">
        <v>64.635557140260147</v>
      </c>
      <c r="FD5" s="83">
        <v>7.3491271568728473</v>
      </c>
      <c r="FE5" s="84">
        <v>12.927111428052029</v>
      </c>
      <c r="FF5" s="95"/>
      <c r="FG5" s="90">
        <v>6.7325220885690991</v>
      </c>
      <c r="FH5" s="91">
        <v>-1.893633274392182E-3</v>
      </c>
      <c r="FI5" s="82">
        <v>1.0453984541142193E-2</v>
      </c>
      <c r="FJ5" s="82">
        <v>500.07724882365187</v>
      </c>
      <c r="FK5" s="82">
        <v>-0.3407209485992489</v>
      </c>
      <c r="FL5" s="82">
        <v>507.0581660672359</v>
      </c>
      <c r="FM5" s="82">
        <v>-0.98649137083202132</v>
      </c>
      <c r="FN5" s="82">
        <v>520.18263402200967</v>
      </c>
      <c r="FO5" s="82">
        <v>-3.3466960026628447</v>
      </c>
      <c r="FP5" s="135">
        <v>10.194672300064099</v>
      </c>
      <c r="FQ5" s="83">
        <v>7.3363163506689499</v>
      </c>
      <c r="FR5" s="84">
        <v>64.520914276873668</v>
      </c>
      <c r="FS5" s="83">
        <v>7.2717954363920763</v>
      </c>
      <c r="FT5" s="84">
        <v>12.904182855374733</v>
      </c>
      <c r="FU5" s="95"/>
      <c r="FV5" s="90">
        <v>6.7799205984894479</v>
      </c>
      <c r="FW5" s="91">
        <v>-1.8930870040652728E-3</v>
      </c>
      <c r="FX5" s="82">
        <v>1.0526951513174697E-2</v>
      </c>
      <c r="FY5" s="82">
        <v>506.8676963736545</v>
      </c>
      <c r="FZ5" s="82">
        <v>-0.34261403560331416</v>
      </c>
      <c r="GA5" s="82">
        <v>513.84942569932389</v>
      </c>
      <c r="GB5" s="82">
        <v>-0.97954466219337422</v>
      </c>
      <c r="GC5" s="82">
        <v>526.97687163782962</v>
      </c>
      <c r="GD5" s="82">
        <v>-3.3231291244241383</v>
      </c>
      <c r="GE5" s="135">
        <v>10.122124031810793</v>
      </c>
      <c r="GF5" s="83">
        <v>7.2590546515522876</v>
      </c>
      <c r="GG5" s="84">
        <v>65.815368638444838</v>
      </c>
      <c r="GH5" s="83">
        <v>7.1932392829138427</v>
      </c>
      <c r="GI5" s="84">
        <v>13.163073727688968</v>
      </c>
      <c r="GJ5" s="97"/>
      <c r="GK5" s="90">
        <v>6.8280022580318427</v>
      </c>
      <c r="GL5" s="91">
        <v>-1.8925376985938676E-3</v>
      </c>
      <c r="GM5" s="82">
        <v>1.0600934903462733E-2</v>
      </c>
      <c r="GN5" s="82">
        <v>513.70629956658979</v>
      </c>
      <c r="GO5" s="82">
        <v>-0.34450657330190804</v>
      </c>
      <c r="GP5" s="82">
        <v>520.68882978069291</v>
      </c>
      <c r="GQ5" s="82">
        <v>-0.97259638307252561</v>
      </c>
      <c r="GR5" s="82">
        <v>533.819232655988</v>
      </c>
      <c r="GS5" s="82">
        <v>-3.2995569182863034</v>
      </c>
      <c r="GT5" s="135">
        <v>10.049575763557488</v>
      </c>
      <c r="GU5" s="83">
        <v>7.1801493233076652</v>
      </c>
      <c r="GV5" s="84">
        <v>66.737987224041007</v>
      </c>
      <c r="GW5" s="83">
        <v>7.1134113360836242</v>
      </c>
      <c r="GX5" s="84">
        <v>13.347597444808201</v>
      </c>
      <c r="GY5" s="97"/>
      <c r="GZ5" s="90">
        <v>6.8767818610769416</v>
      </c>
      <c r="HA5" s="91">
        <v>-1.8919853588588859E-3</v>
      </c>
      <c r="HB5" s="82">
        <v>1.0675956734132859E-2</v>
      </c>
      <c r="HC5" s="82">
        <v>520.59375738440087</v>
      </c>
      <c r="HD5" s="82">
        <v>-0.34639855866076691</v>
      </c>
      <c r="HE5" s="82">
        <v>527.57707729200206</v>
      </c>
      <c r="HF5" s="82">
        <v>-0.96564654460949706</v>
      </c>
      <c r="HG5" s="82">
        <v>540.71041605240316</v>
      </c>
      <c r="HH5" s="82">
        <v>-3.275979422042135</v>
      </c>
      <c r="HI5" s="135">
        <v>9.9770274953041831</v>
      </c>
      <c r="HJ5" s="83">
        <v>7.100324562383066</v>
      </c>
      <c r="HK5" s="84">
        <v>66.847947770958712</v>
      </c>
      <c r="HL5" s="83">
        <v>7.0334766146121073</v>
      </c>
      <c r="HM5" s="84">
        <v>13.369589554191743</v>
      </c>
      <c r="HN5" s="97"/>
      <c r="HO5" s="90">
        <v>6.9262746318107444</v>
      </c>
      <c r="HP5" s="91">
        <v>-1.8914299857457587E-3</v>
      </c>
      <c r="HQ5" s="82">
        <v>1.0752039667973756E-2</v>
      </c>
      <c r="HR5" s="82">
        <v>527.53078405587962</v>
      </c>
      <c r="HS5" s="82">
        <v>-0.34828998864651267</v>
      </c>
      <c r="HT5" s="82">
        <v>534.51488246077713</v>
      </c>
      <c r="HU5" s="82">
        <v>-0.95869515794681059</v>
      </c>
      <c r="HV5" s="82">
        <v>547.65113604989381</v>
      </c>
      <c r="HW5" s="82">
        <v>-3.2523966734929086</v>
      </c>
      <c r="HX5" s="135">
        <v>9.9044792270508779</v>
      </c>
      <c r="HY5" s="83">
        <v>7.0201532058317309</v>
      </c>
      <c r="HZ5" s="84">
        <v>68.257424193430609</v>
      </c>
      <c r="IA5" s="83">
        <v>6.9518957816383002</v>
      </c>
      <c r="IB5" s="84">
        <v>13.651484838686121</v>
      </c>
      <c r="IC5" s="97"/>
      <c r="ID5" s="90">
        <v>6.9764962404840833</v>
      </c>
      <c r="IE5" s="91">
        <v>-1.8908715801448977E-3</v>
      </c>
      <c r="IF5" s="82">
        <v>1.0829207031902485E-2</v>
      </c>
      <c r="IG5" s="82">
        <v>534.51810950339552</v>
      </c>
      <c r="IH5" s="82">
        <v>-0.35018086022665756</v>
      </c>
      <c r="II5" s="82">
        <v>541.50297520813945</v>
      </c>
      <c r="IJ5" s="82">
        <v>-0.95174223422946969</v>
      </c>
      <c r="IK5" s="82">
        <v>554.64212256490805</v>
      </c>
      <c r="IL5" s="82">
        <v>-3.2288087104483223</v>
      </c>
      <c r="IM5" s="135">
        <v>9.8319309587975727</v>
      </c>
      <c r="IN5" s="83">
        <v>6.9384095910865451</v>
      </c>
      <c r="IO5" s="84">
        <v>68.18915789586822</v>
      </c>
      <c r="IP5" s="83">
        <v>6.8702204331906769</v>
      </c>
      <c r="IQ5" s="84">
        <v>13.637831579173644</v>
      </c>
      <c r="IR5" s="97"/>
      <c r="IS5" s="90">
        <v>7.0274628198698332</v>
      </c>
      <c r="IT5" s="91">
        <v>-1.8903101429516948E-3</v>
      </c>
      <c r="IU5" s="82">
        <v>1.0907482841466934E-2</v>
      </c>
      <c r="IV5" s="82">
        <v>541.55647980610684</v>
      </c>
      <c r="IW5" s="82">
        <v>-0.35207117036960928</v>
      </c>
      <c r="IX5" s="82">
        <v>548.54210161201718</v>
      </c>
      <c r="IY5" s="82">
        <v>-0.9447877846049435</v>
      </c>
      <c r="IZ5" s="82">
        <v>561.68412167073461</v>
      </c>
      <c r="JA5" s="82">
        <v>-3.2052155707264336</v>
      </c>
      <c r="JB5" s="135">
        <v>9.7593826905442675</v>
      </c>
      <c r="JC5" s="83">
        <v>6.856626644254562</v>
      </c>
      <c r="JD5" s="84">
        <v>69.609713605689024</v>
      </c>
      <c r="JE5" s="83">
        <v>6.787016930648873</v>
      </c>
      <c r="JF5" s="84">
        <v>13.921942721137805</v>
      </c>
      <c r="JG5" s="97"/>
      <c r="JH5" s="90">
        <v>7.0791909824541284</v>
      </c>
      <c r="JI5" s="91">
        <v>-1.889745675066139E-3</v>
      </c>
      <c r="JJ5" s="82">
        <v>1.0986891826438918E-2</v>
      </c>
      <c r="JK5" s="82">
        <v>548.64665768038742</v>
      </c>
      <c r="JL5" s="82">
        <v>-0.35396091604467539</v>
      </c>
      <c r="JM5" s="82">
        <v>555.63302438757182</v>
      </c>
      <c r="JN5" s="82">
        <v>-0.93783182022314526</v>
      </c>
      <c r="JO5" s="82">
        <v>568.77789607792897</v>
      </c>
      <c r="JP5" s="82">
        <v>-3.1816172921535975</v>
      </c>
      <c r="JQ5" s="135">
        <v>9.6868344222909624</v>
      </c>
      <c r="JR5" s="83">
        <v>6.7731469718011885</v>
      </c>
      <c r="JS5" s="84">
        <v>69.537381176811408</v>
      </c>
      <c r="JT5" s="83">
        <v>6.7036095906243771</v>
      </c>
      <c r="JU5" s="84">
        <v>13.907476235362282</v>
      </c>
      <c r="JV5" s="92">
        <v>9.7197371479679617</v>
      </c>
    </row>
    <row r="6" spans="1:283" x14ac:dyDescent="0.3">
      <c r="B6" s="25" t="s">
        <v>65</v>
      </c>
      <c r="C6" s="25" t="s">
        <v>65</v>
      </c>
      <c r="D6" s="25" t="s">
        <v>65</v>
      </c>
      <c r="F6" s="25" t="s">
        <v>65</v>
      </c>
      <c r="G6" s="25" t="s">
        <v>65</v>
      </c>
      <c r="H6" s="24"/>
      <c r="I6" s="25" t="s">
        <v>65</v>
      </c>
      <c r="J6" s="25" t="s">
        <v>65</v>
      </c>
      <c r="K6" s="24"/>
      <c r="L6" s="25" t="s">
        <v>65</v>
      </c>
      <c r="M6" s="25" t="s">
        <v>65</v>
      </c>
      <c r="N6" s="24"/>
      <c r="O6" s="25" t="s">
        <v>65</v>
      </c>
      <c r="P6" s="25" t="s">
        <v>65</v>
      </c>
      <c r="T6" s="212" t="s">
        <v>333</v>
      </c>
      <c r="U6" s="213"/>
      <c r="V6" s="34" t="s">
        <v>334</v>
      </c>
      <c r="W6" s="34" t="s">
        <v>334</v>
      </c>
      <c r="X6" s="214" t="s">
        <v>335</v>
      </c>
      <c r="Y6" s="215"/>
      <c r="AC6" s="27" t="s">
        <v>80</v>
      </c>
      <c r="AD6" s="7"/>
      <c r="AE6" s="27" t="s">
        <v>80</v>
      </c>
      <c r="AF6" s="24"/>
      <c r="AH6" s="156" t="s">
        <v>229</v>
      </c>
      <c r="AI6" s="155"/>
      <c r="AJ6" s="28"/>
      <c r="AK6" s="28"/>
      <c r="AL6" s="25" t="s">
        <v>65</v>
      </c>
      <c r="AM6" s="25" t="s">
        <v>65</v>
      </c>
      <c r="AN6" s="25" t="s">
        <v>336</v>
      </c>
      <c r="AO6" s="79" t="s">
        <v>84</v>
      </c>
      <c r="AP6" s="80" t="s">
        <v>85</v>
      </c>
      <c r="AQ6" s="24"/>
      <c r="AR6" s="57" t="s">
        <v>86</v>
      </c>
      <c r="AS6" s="24"/>
      <c r="AT6" s="58" t="s">
        <v>337</v>
      </c>
      <c r="AU6" s="58" t="s">
        <v>337</v>
      </c>
      <c r="BA6" s="27" t="s">
        <v>80</v>
      </c>
      <c r="BB6" s="7"/>
      <c r="BC6" s="27" t="s">
        <v>80</v>
      </c>
      <c r="BD6" s="24"/>
      <c r="BF6" s="24"/>
      <c r="BG6" s="57" t="s">
        <v>86</v>
      </c>
      <c r="BH6" s="24"/>
      <c r="BI6" s="58" t="s">
        <v>337</v>
      </c>
      <c r="BJ6" s="58" t="s">
        <v>337</v>
      </c>
      <c r="BP6" s="27" t="s">
        <v>80</v>
      </c>
      <c r="BQ6" s="7"/>
      <c r="BR6" s="27" t="s">
        <v>80</v>
      </c>
      <c r="BS6" s="24"/>
      <c r="BU6" s="24"/>
      <c r="BV6" s="57" t="s">
        <v>86</v>
      </c>
      <c r="BW6" s="24"/>
      <c r="BX6" s="58" t="s">
        <v>337</v>
      </c>
      <c r="BY6" s="58" t="s">
        <v>337</v>
      </c>
      <c r="CE6" s="27" t="s">
        <v>80</v>
      </c>
      <c r="CF6" s="7"/>
      <c r="CG6" s="27" t="s">
        <v>80</v>
      </c>
      <c r="CH6" s="24"/>
      <c r="CJ6" s="24"/>
      <c r="CK6" s="57" t="s">
        <v>86</v>
      </c>
      <c r="CL6" s="24"/>
      <c r="CM6" s="58" t="s">
        <v>337</v>
      </c>
      <c r="CN6" s="58" t="s">
        <v>337</v>
      </c>
      <c r="CT6" s="27" t="s">
        <v>80</v>
      </c>
      <c r="CU6" s="7"/>
      <c r="CV6" s="27" t="s">
        <v>80</v>
      </c>
      <c r="CW6" s="24"/>
      <c r="CY6" s="24"/>
      <c r="CZ6" s="57" t="s">
        <v>86</v>
      </c>
      <c r="DA6" s="24"/>
      <c r="DB6" s="58" t="s">
        <v>337</v>
      </c>
      <c r="DC6" s="58" t="s">
        <v>337</v>
      </c>
      <c r="DI6" s="27" t="s">
        <v>80</v>
      </c>
      <c r="DJ6" s="7"/>
      <c r="DK6" s="27" t="s">
        <v>80</v>
      </c>
      <c r="DL6" s="24"/>
      <c r="DN6" s="24"/>
      <c r="DO6" s="57" t="s">
        <v>86</v>
      </c>
      <c r="DP6" s="24"/>
      <c r="DQ6" s="58" t="s">
        <v>337</v>
      </c>
      <c r="DR6" s="58" t="s">
        <v>337</v>
      </c>
      <c r="DX6" s="27" t="s">
        <v>80</v>
      </c>
      <c r="DY6" s="7"/>
      <c r="DZ6" s="27" t="s">
        <v>80</v>
      </c>
      <c r="EA6" s="24"/>
      <c r="EC6" s="24"/>
      <c r="ED6" s="57" t="s">
        <v>86</v>
      </c>
      <c r="EE6" s="24"/>
      <c r="EF6" s="58" t="s">
        <v>337</v>
      </c>
      <c r="EG6" s="58" t="s">
        <v>337</v>
      </c>
      <c r="EM6" s="27" t="s">
        <v>80</v>
      </c>
      <c r="EN6" s="7"/>
      <c r="EO6" s="27" t="s">
        <v>80</v>
      </c>
      <c r="EP6" s="24"/>
      <c r="ER6" s="24"/>
      <c r="ES6" s="57" t="s">
        <v>86</v>
      </c>
      <c r="ET6" s="24"/>
      <c r="EU6" s="58" t="s">
        <v>337</v>
      </c>
      <c r="EV6" s="58" t="s">
        <v>337</v>
      </c>
      <c r="FB6" s="27" t="s">
        <v>80</v>
      </c>
      <c r="FC6" s="7"/>
      <c r="FD6" s="27" t="s">
        <v>80</v>
      </c>
      <c r="FE6" s="24"/>
      <c r="FG6" s="24"/>
      <c r="FH6" s="57" t="s">
        <v>86</v>
      </c>
      <c r="FI6" s="24"/>
      <c r="FJ6" s="58" t="s">
        <v>337</v>
      </c>
      <c r="FK6" s="58" t="s">
        <v>337</v>
      </c>
      <c r="FQ6" s="27" t="s">
        <v>80</v>
      </c>
      <c r="FR6" s="7"/>
      <c r="FS6" s="27" t="s">
        <v>80</v>
      </c>
      <c r="FT6" s="24"/>
      <c r="FV6" s="24"/>
      <c r="FW6" s="57" t="s">
        <v>86</v>
      </c>
      <c r="FX6" s="24"/>
      <c r="FY6" s="58" t="s">
        <v>337</v>
      </c>
      <c r="FZ6" s="58" t="s">
        <v>337</v>
      </c>
      <c r="GF6" s="27" t="s">
        <v>80</v>
      </c>
      <c r="GG6" s="7"/>
      <c r="GH6" s="27" t="s">
        <v>80</v>
      </c>
      <c r="GI6" s="24"/>
      <c r="GK6" s="24"/>
      <c r="GL6" s="57" t="s">
        <v>86</v>
      </c>
      <c r="GM6" s="24"/>
      <c r="GN6" s="58" t="s">
        <v>337</v>
      </c>
      <c r="GO6" s="58" t="s">
        <v>337</v>
      </c>
      <c r="GP6" s="6"/>
      <c r="GQ6" s="6"/>
      <c r="GR6" s="6"/>
      <c r="GS6" s="6"/>
      <c r="GT6" s="6"/>
      <c r="GU6" s="27" t="s">
        <v>80</v>
      </c>
      <c r="GV6" s="7"/>
      <c r="GW6" s="27" t="s">
        <v>80</v>
      </c>
      <c r="GX6" s="24"/>
      <c r="GZ6" s="24"/>
      <c r="HA6" s="57" t="s">
        <v>86</v>
      </c>
      <c r="HB6" s="24"/>
      <c r="HC6" s="58" t="s">
        <v>337</v>
      </c>
      <c r="HD6" s="58" t="s">
        <v>337</v>
      </c>
      <c r="HE6" s="6"/>
      <c r="HF6" s="6"/>
      <c r="HG6" s="6"/>
      <c r="HH6" s="6"/>
      <c r="HI6" s="6"/>
      <c r="HJ6" s="27" t="s">
        <v>80</v>
      </c>
      <c r="HK6" s="7"/>
      <c r="HL6" s="27" t="s">
        <v>80</v>
      </c>
      <c r="HM6" s="24"/>
      <c r="HO6" s="24"/>
      <c r="HP6" s="57" t="s">
        <v>86</v>
      </c>
      <c r="HQ6" s="24"/>
      <c r="HR6" s="58" t="s">
        <v>337</v>
      </c>
      <c r="HS6" s="58" t="s">
        <v>337</v>
      </c>
      <c r="HT6" s="6"/>
      <c r="HU6" s="6"/>
      <c r="HV6" s="6"/>
      <c r="HW6" s="6"/>
      <c r="HX6" s="6"/>
      <c r="HY6" s="27" t="s">
        <v>80</v>
      </c>
      <c r="HZ6" s="7"/>
      <c r="IA6" s="27" t="s">
        <v>80</v>
      </c>
      <c r="IB6" s="24"/>
      <c r="ID6" s="24"/>
      <c r="IE6" s="57" t="s">
        <v>86</v>
      </c>
      <c r="IF6" s="24"/>
      <c r="IG6" s="58" t="s">
        <v>337</v>
      </c>
      <c r="IH6" s="58" t="s">
        <v>337</v>
      </c>
      <c r="II6" s="6"/>
      <c r="IJ6" s="6"/>
      <c r="IK6" s="6"/>
      <c r="IL6" s="6"/>
      <c r="IM6" s="6"/>
      <c r="IN6" s="27" t="s">
        <v>80</v>
      </c>
      <c r="IO6" s="7"/>
      <c r="IP6" s="27" t="s">
        <v>80</v>
      </c>
      <c r="IQ6" s="24"/>
      <c r="IS6" s="24"/>
      <c r="IT6" s="57" t="s">
        <v>86</v>
      </c>
      <c r="IU6" s="24"/>
      <c r="IV6" s="58" t="s">
        <v>337</v>
      </c>
      <c r="IW6" s="58" t="s">
        <v>337</v>
      </c>
      <c r="IX6" s="6"/>
      <c r="IY6" s="6"/>
      <c r="IZ6" s="6"/>
      <c r="JA6" s="6"/>
      <c r="JB6" s="6"/>
      <c r="JC6" s="27" t="s">
        <v>80</v>
      </c>
      <c r="JD6" s="7"/>
      <c r="JE6" s="27" t="s">
        <v>80</v>
      </c>
      <c r="JF6" s="24"/>
      <c r="JH6" s="24"/>
      <c r="JI6" s="57" t="s">
        <v>86</v>
      </c>
      <c r="JJ6" s="24"/>
      <c r="JK6" s="58" t="s">
        <v>337</v>
      </c>
      <c r="JL6" s="58" t="s">
        <v>337</v>
      </c>
      <c r="JM6" s="6"/>
      <c r="JN6" s="6"/>
      <c r="JO6" s="6"/>
      <c r="JP6" s="6"/>
      <c r="JQ6" s="6"/>
      <c r="JR6" s="27" t="s">
        <v>80</v>
      </c>
      <c r="JS6" s="7"/>
      <c r="JT6" s="27" t="s">
        <v>80</v>
      </c>
      <c r="JU6" s="24"/>
      <c r="JV6" s="27" t="s">
        <v>80</v>
      </c>
    </row>
    <row r="7" spans="1:283" x14ac:dyDescent="0.3">
      <c r="B7" s="24">
        <v>8.0125200000000003</v>
      </c>
      <c r="C7" s="1">
        <v>10.895200000000001</v>
      </c>
      <c r="D7" s="24">
        <v>438.69606574695786</v>
      </c>
      <c r="E7" s="31" t="s">
        <v>338</v>
      </c>
      <c r="F7" s="24">
        <v>444.65481660799998</v>
      </c>
      <c r="G7" s="24">
        <v>10.821099999999999</v>
      </c>
      <c r="H7" s="32" t="s">
        <v>339</v>
      </c>
      <c r="I7" s="24">
        <v>444.65481660799998</v>
      </c>
      <c r="J7" s="24">
        <v>10.821099999999999</v>
      </c>
      <c r="K7" s="32" t="s">
        <v>339</v>
      </c>
      <c r="L7" s="24">
        <v>444.65481660799998</v>
      </c>
      <c r="M7" s="24">
        <v>10.821099999999999</v>
      </c>
      <c r="N7" s="32" t="s">
        <v>339</v>
      </c>
      <c r="O7" s="24">
        <v>444.65481660799998</v>
      </c>
      <c r="P7" s="24">
        <v>10.821099999999999</v>
      </c>
      <c r="T7" s="216" t="s">
        <v>340</v>
      </c>
      <c r="U7" s="217"/>
      <c r="V7" s="35">
        <v>441.13482870042043</v>
      </c>
      <c r="W7" s="35">
        <v>0.2656197827030724</v>
      </c>
      <c r="X7" s="35">
        <v>447.99501525588164</v>
      </c>
      <c r="Y7" s="36">
        <v>-1.048939240037728</v>
      </c>
      <c r="AC7" s="24">
        <v>439.86421345307053</v>
      </c>
      <c r="AD7" s="32" t="s">
        <v>14</v>
      </c>
      <c r="AE7" s="24">
        <v>445.17778239837094</v>
      </c>
      <c r="AF7" s="32" t="s">
        <v>14</v>
      </c>
      <c r="AH7" s="226" t="s">
        <v>365</v>
      </c>
      <c r="AI7" s="248"/>
      <c r="AJ7" s="28"/>
      <c r="AK7" s="28"/>
      <c r="AL7" s="24">
        <v>542.80973792219243</v>
      </c>
      <c r="AM7" s="24">
        <v>9.8079999999999998</v>
      </c>
      <c r="AN7" s="8">
        <v>6.7343869474022933E-2</v>
      </c>
      <c r="AO7" s="64">
        <v>-8.4507319197957287E-5</v>
      </c>
      <c r="AP7" s="50">
        <v>8.73189838791265E-3</v>
      </c>
      <c r="AQ7" s="24"/>
      <c r="AR7" s="51">
        <v>-1.8978940677350797E-3</v>
      </c>
      <c r="AS7" s="24"/>
      <c r="AT7" s="24">
        <v>447.52026958772791</v>
      </c>
      <c r="AU7" s="24">
        <v>0.26386439425127467</v>
      </c>
      <c r="BA7" s="24">
        <v>446.23231498738869</v>
      </c>
      <c r="BB7" s="32" t="s">
        <v>14</v>
      </c>
      <c r="BC7" s="24">
        <v>451.58123306578494</v>
      </c>
      <c r="BD7" s="32" t="s">
        <v>14</v>
      </c>
      <c r="BF7" s="24"/>
      <c r="BG7" s="51">
        <v>-1.8973721096835179E-3</v>
      </c>
      <c r="BH7" s="24"/>
      <c r="BI7" s="24">
        <v>453.94819481345314</v>
      </c>
      <c r="BJ7" s="24">
        <v>0.26210858275154897</v>
      </c>
      <c r="BL7" s="6">
        <v>-1.0350734225723612</v>
      </c>
      <c r="BP7" s="24">
        <v>452.64265755704668</v>
      </c>
      <c r="BQ7" s="32" t="s">
        <v>14</v>
      </c>
      <c r="BR7" s="24">
        <v>458.02740693788303</v>
      </c>
      <c r="BS7" s="32" t="s">
        <v>14</v>
      </c>
      <c r="BU7" s="24"/>
      <c r="BV7" s="51">
        <v>-1.8968471096173852E-3</v>
      </c>
      <c r="BW7" s="24"/>
      <c r="BX7" s="24">
        <v>460.41918384280029</v>
      </c>
      <c r="BY7" s="24">
        <v>0.26035235101894905</v>
      </c>
      <c r="CA7" s="6">
        <v>-1.0281380190159739</v>
      </c>
      <c r="CE7" s="24">
        <v>459.09581568653073</v>
      </c>
      <c r="CF7" s="32" t="s">
        <v>14</v>
      </c>
      <c r="CG7" s="24">
        <v>464.5168884104275</v>
      </c>
      <c r="CH7" s="32" t="s">
        <v>14</v>
      </c>
      <c r="CJ7" s="24"/>
      <c r="CK7" s="51">
        <v>-1.8963190683784028E-3</v>
      </c>
      <c r="CL7" s="24"/>
      <c r="CM7" s="24">
        <v>466.93382800413769</v>
      </c>
      <c r="CN7" s="24">
        <v>0.25859570186920211</v>
      </c>
      <c r="CP7" s="6">
        <v>-1.0212009670687356</v>
      </c>
      <c r="CT7" s="24">
        <v>465.59237563237099</v>
      </c>
      <c r="CU7" s="32" t="s">
        <v>14</v>
      </c>
      <c r="CV7" s="24">
        <v>471.05027388256462</v>
      </c>
      <c r="CW7" s="32" t="s">
        <v>14</v>
      </c>
      <c r="CY7" s="24"/>
      <c r="CZ7" s="51">
        <v>-1.8957879868131675E-3</v>
      </c>
      <c r="DA7" s="24"/>
      <c r="DB7" s="24">
        <v>473.4927308150904</v>
      </c>
      <c r="DC7" s="24">
        <v>0.25683863811870494</v>
      </c>
      <c r="DE7" s="6">
        <v>-1.0142622778526673</v>
      </c>
      <c r="DI7" s="24">
        <v>472.13293569999371</v>
      </c>
      <c r="DJ7" s="32" t="s">
        <v>14</v>
      </c>
      <c r="DK7" s="24">
        <v>477.6281720830641</v>
      </c>
      <c r="DL7" s="32" t="s">
        <v>14</v>
      </c>
      <c r="DN7" s="24"/>
      <c r="DO7" s="51">
        <v>-1.8952538657731506E-3</v>
      </c>
      <c r="DP7" s="24"/>
      <c r="DQ7" s="24">
        <v>480.09650831991479</v>
      </c>
      <c r="DR7" s="24">
        <v>0.25508116258451874</v>
      </c>
      <c r="DT7" s="6">
        <v>-1.0073219624924152</v>
      </c>
      <c r="DX7" s="24">
        <v>478.71810657620682</v>
      </c>
      <c r="DY7" s="32" t="s">
        <v>14</v>
      </c>
      <c r="DZ7" s="24">
        <v>484.2512044125848</v>
      </c>
      <c r="EA7" s="32" t="s">
        <v>14</v>
      </c>
      <c r="EC7" s="24"/>
      <c r="ED7" s="51">
        <v>-1.8947167061146963E-3</v>
      </c>
      <c r="EE7" s="24"/>
      <c r="EF7" s="24">
        <v>486.74578943862645</v>
      </c>
      <c r="EG7" s="24">
        <v>0.25332327808436483</v>
      </c>
      <c r="EI7" s="6">
        <v>-1.0003800321152332</v>
      </c>
      <c r="EM7" s="24">
        <v>485.34851167323131</v>
      </c>
      <c r="EN7" s="32" t="s">
        <v>14</v>
      </c>
      <c r="EO7" s="24">
        <v>490.92000529789755</v>
      </c>
      <c r="EP7" s="32" t="s">
        <v>14</v>
      </c>
      <c r="ER7" s="24"/>
      <c r="ES7" s="51">
        <v>-1.8941765086990211E-3</v>
      </c>
      <c r="ET7" s="24"/>
      <c r="EU7" s="24">
        <v>493.4412163283759</v>
      </c>
      <c r="EV7" s="24">
        <v>0.25156498743662076</v>
      </c>
      <c r="EX7" s="6">
        <v>-0.99343649785096377</v>
      </c>
      <c r="FB7" s="24">
        <v>492.02478748476557</v>
      </c>
      <c r="FC7" s="32" t="s">
        <v>14</v>
      </c>
      <c r="FD7" s="24">
        <v>497.63522255857316</v>
      </c>
      <c r="FE7" s="32" t="s">
        <v>14</v>
      </c>
      <c r="FG7" s="24"/>
      <c r="FH7" s="51">
        <v>-1.8936332743922115E-3</v>
      </c>
      <c r="FI7" s="24"/>
      <c r="FJ7" s="24">
        <v>500.1834447575925</v>
      </c>
      <c r="FK7" s="24">
        <v>0.24980629346031452</v>
      </c>
      <c r="FM7" s="6">
        <v>-0.98649137083202132</v>
      </c>
      <c r="FQ7" s="24">
        <v>498.74758395458997</v>
      </c>
      <c r="FR7" s="32" t="s">
        <v>14</v>
      </c>
      <c r="FS7" s="24">
        <v>504.39751778666454</v>
      </c>
      <c r="FT7" s="32" t="s">
        <v>14</v>
      </c>
      <c r="FV7" s="24"/>
      <c r="FW7" s="51">
        <v>-1.8930870040652229E-3</v>
      </c>
      <c r="FX7" s="24"/>
      <c r="FY7" s="24">
        <v>506.97314449343992</v>
      </c>
      <c r="FZ7" s="24">
        <v>0.24804719897512129</v>
      </c>
      <c r="GB7" s="6">
        <v>-0.97954466219337422</v>
      </c>
      <c r="GF7" s="24">
        <v>505.51756485824637</v>
      </c>
      <c r="GG7" s="32" t="s">
        <v>14</v>
      </c>
      <c r="GH7" s="24">
        <v>511.20756673993958</v>
      </c>
      <c r="GI7" s="32" t="s">
        <v>14</v>
      </c>
      <c r="GK7" s="24"/>
      <c r="GL7" s="51">
        <v>-1.8925376985938784E-3</v>
      </c>
      <c r="GM7" s="24"/>
      <c r="GN7" s="24">
        <v>513.81099970315734</v>
      </c>
      <c r="GO7" s="24">
        <v>0.24628770680135814</v>
      </c>
      <c r="GP7" s="6"/>
      <c r="GQ7" s="6">
        <v>-0.97259638307252561</v>
      </c>
      <c r="GR7" s="6"/>
      <c r="GS7" s="6"/>
      <c r="GT7" s="6"/>
      <c r="GU7" s="24">
        <v>512.33540819835173</v>
      </c>
      <c r="GV7" s="32" t="s">
        <v>14</v>
      </c>
      <c r="GW7" s="24">
        <v>518.06605974924923</v>
      </c>
      <c r="GX7" s="32" t="s">
        <v>14</v>
      </c>
      <c r="GZ7" s="24"/>
      <c r="HA7" s="51">
        <v>-1.8919853588588668E-3</v>
      </c>
      <c r="HB7" s="24"/>
      <c r="HC7" s="24">
        <v>520.69770936988721</v>
      </c>
      <c r="HD7" s="24">
        <v>0.24452781975997989</v>
      </c>
      <c r="HE7" s="6"/>
      <c r="HF7" s="6">
        <v>-0.96564654460949706</v>
      </c>
      <c r="HG7" s="6"/>
      <c r="HH7" s="6"/>
      <c r="HI7" s="6"/>
      <c r="HJ7" s="24">
        <v>519.20180661413565</v>
      </c>
      <c r="HK7" s="32" t="s">
        <v>14</v>
      </c>
      <c r="HL7" s="24">
        <v>524.9737021406446</v>
      </c>
      <c r="HM7" s="32" t="s">
        <v>14</v>
      </c>
      <c r="HO7" s="24"/>
      <c r="HP7" s="51">
        <v>-1.8914299857457429E-3</v>
      </c>
      <c r="HQ7" s="24"/>
      <c r="HR7" s="24">
        <v>527.63398772362075</v>
      </c>
      <c r="HS7" s="24">
        <v>0.24276754067257417</v>
      </c>
      <c r="HT7" s="6"/>
      <c r="HU7" s="6">
        <v>-0.95869515794681059</v>
      </c>
      <c r="HV7" s="6"/>
      <c r="HW7" s="6"/>
      <c r="HX7" s="6"/>
      <c r="HY7" s="24">
        <v>526.1174678058203</v>
      </c>
      <c r="HZ7" s="32" t="s">
        <v>14</v>
      </c>
      <c r="IA7" s="24">
        <v>531.93121467289041</v>
      </c>
      <c r="IB7" s="32" t="s">
        <v>14</v>
      </c>
      <c r="ID7" s="24"/>
      <c r="IE7" s="51">
        <v>-1.8908715801449236E-3</v>
      </c>
      <c r="IF7" s="24"/>
      <c r="IG7" s="24">
        <v>534.6205646879273</v>
      </c>
      <c r="IH7" s="24">
        <v>0.24100687236135759</v>
      </c>
      <c r="II7" s="6"/>
      <c r="IJ7" s="6">
        <v>-0.95174223422946969</v>
      </c>
      <c r="IK7" s="6"/>
      <c r="IL7" s="6"/>
      <c r="IM7" s="6"/>
      <c r="IN7" s="24">
        <v>533.08311497449142</v>
      </c>
      <c r="IO7" s="32" t="s">
        <v>14</v>
      </c>
      <c r="IP7" s="24">
        <v>538.93933399104958</v>
      </c>
      <c r="IQ7" s="32" t="s">
        <v>14</v>
      </c>
      <c r="IS7" s="24"/>
      <c r="IT7" s="51">
        <v>-1.8903101429516883E-3</v>
      </c>
      <c r="IU7" s="24"/>
      <c r="IV7" s="24">
        <v>541.6581863431652</v>
      </c>
      <c r="IW7" s="24">
        <v>0.23924581764917036</v>
      </c>
      <c r="IX7" s="6"/>
      <c r="IY7" s="6">
        <v>-0.9447877846049435</v>
      </c>
      <c r="IZ7" s="6"/>
      <c r="JA7" s="6"/>
      <c r="JB7" s="6"/>
      <c r="JC7" s="24">
        <v>540.09948727814719</v>
      </c>
      <c r="JD7" s="32" t="s">
        <v>14</v>
      </c>
      <c r="JE7" s="24">
        <v>545.99881309685895</v>
      </c>
      <c r="JF7" s="32" t="s">
        <v>14</v>
      </c>
      <c r="JH7" s="24"/>
      <c r="JI7" s="51">
        <v>-1.8897456750661772E-3</v>
      </c>
      <c r="JJ7" s="24"/>
      <c r="JK7" s="24">
        <v>548.74761540690849</v>
      </c>
      <c r="JL7" s="24">
        <v>0.23748437935947253</v>
      </c>
      <c r="JM7" s="6"/>
      <c r="JN7" s="6">
        <v>-0.93783182022314526</v>
      </c>
      <c r="JO7" s="6"/>
      <c r="JP7" s="6"/>
      <c r="JQ7" s="6"/>
      <c r="JR7" s="24">
        <v>547.16734030463954</v>
      </c>
      <c r="JS7" s="32" t="s">
        <v>14</v>
      </c>
      <c r="JT7" s="24">
        <v>553.1104218366396</v>
      </c>
      <c r="JU7" s="32" t="s">
        <v>14</v>
      </c>
      <c r="JV7" s="63">
        <v>553.1104218366396</v>
      </c>
    </row>
    <row r="8" spans="1:283" x14ac:dyDescent="0.3">
      <c r="B8" s="1">
        <v>190</v>
      </c>
      <c r="C8" s="26" t="s">
        <v>66</v>
      </c>
      <c r="D8" s="26" t="s">
        <v>66</v>
      </c>
      <c r="F8" s="33">
        <v>194</v>
      </c>
      <c r="G8" s="26" t="s">
        <v>66</v>
      </c>
      <c r="H8" s="31" t="s">
        <v>68</v>
      </c>
      <c r="I8" s="33">
        <v>194</v>
      </c>
      <c r="J8" s="26" t="s">
        <v>66</v>
      </c>
      <c r="K8" s="31" t="s">
        <v>68</v>
      </c>
      <c r="L8" s="33">
        <v>194</v>
      </c>
      <c r="M8" s="26" t="s">
        <v>66</v>
      </c>
      <c r="N8" s="31" t="s">
        <v>68</v>
      </c>
      <c r="O8" s="33">
        <v>194</v>
      </c>
      <c r="P8" s="26" t="s">
        <v>66</v>
      </c>
      <c r="AC8" s="25" t="s">
        <v>65</v>
      </c>
      <c r="AD8" s="25" t="s">
        <v>65</v>
      </c>
      <c r="AE8" s="25" t="s">
        <v>65</v>
      </c>
      <c r="AF8" s="25" t="s">
        <v>65</v>
      </c>
      <c r="AH8" s="248"/>
      <c r="AI8" s="248"/>
      <c r="AJ8" s="28"/>
      <c r="AK8" s="28"/>
      <c r="AL8" s="33">
        <v>215</v>
      </c>
      <c r="AM8" s="26" t="s">
        <v>66</v>
      </c>
      <c r="AN8" s="8"/>
      <c r="AO8" s="65" t="s">
        <v>229</v>
      </c>
      <c r="BA8" s="25" t="s">
        <v>65</v>
      </c>
      <c r="BB8" s="25" t="s">
        <v>65</v>
      </c>
      <c r="BC8" s="25" t="s">
        <v>65</v>
      </c>
      <c r="BD8" s="25" t="s">
        <v>65</v>
      </c>
      <c r="BF8" s="24"/>
      <c r="BH8" s="56"/>
      <c r="BP8" s="25" t="s">
        <v>65</v>
      </c>
      <c r="BQ8" s="25" t="s">
        <v>65</v>
      </c>
      <c r="BR8" s="25" t="s">
        <v>65</v>
      </c>
      <c r="BS8" s="25" t="s">
        <v>65</v>
      </c>
      <c r="BU8" s="24"/>
      <c r="BW8" s="56"/>
      <c r="CE8" s="25" t="s">
        <v>65</v>
      </c>
      <c r="CF8" s="25" t="s">
        <v>65</v>
      </c>
      <c r="CG8" s="25" t="s">
        <v>65</v>
      </c>
      <c r="CH8" s="25" t="s">
        <v>65</v>
      </c>
      <c r="CJ8" s="24"/>
      <c r="CL8" s="56"/>
      <c r="CT8" s="25" t="s">
        <v>65</v>
      </c>
      <c r="CU8" s="25" t="s">
        <v>65</v>
      </c>
      <c r="CV8" s="25" t="s">
        <v>65</v>
      </c>
      <c r="CW8" s="25" t="s">
        <v>65</v>
      </c>
      <c r="CY8" s="24"/>
      <c r="DA8" s="56"/>
      <c r="DI8" s="25" t="s">
        <v>65</v>
      </c>
      <c r="DJ8" s="25" t="s">
        <v>65</v>
      </c>
      <c r="DK8" s="25" t="s">
        <v>65</v>
      </c>
      <c r="DL8" s="25" t="s">
        <v>65</v>
      </c>
      <c r="DN8" s="24"/>
      <c r="DP8" s="56"/>
      <c r="DX8" s="25" t="s">
        <v>65</v>
      </c>
      <c r="DY8" s="25" t="s">
        <v>65</v>
      </c>
      <c r="DZ8" s="25" t="s">
        <v>65</v>
      </c>
      <c r="EA8" s="25" t="s">
        <v>65</v>
      </c>
      <c r="EC8" s="24"/>
      <c r="EE8" s="56"/>
      <c r="EM8" s="25" t="s">
        <v>65</v>
      </c>
      <c r="EN8" s="25" t="s">
        <v>65</v>
      </c>
      <c r="EO8" s="25" t="s">
        <v>65</v>
      </c>
      <c r="EP8" s="25" t="s">
        <v>65</v>
      </c>
      <c r="ER8" s="24"/>
      <c r="ET8" s="56"/>
      <c r="FB8" s="25" t="s">
        <v>65</v>
      </c>
      <c r="FC8" s="25" t="s">
        <v>65</v>
      </c>
      <c r="FD8" s="25" t="s">
        <v>65</v>
      </c>
      <c r="FE8" s="25" t="s">
        <v>65</v>
      </c>
      <c r="FG8" s="24"/>
      <c r="FI8" s="56"/>
      <c r="FQ8" s="25" t="s">
        <v>65</v>
      </c>
      <c r="FR8" s="25" t="s">
        <v>65</v>
      </c>
      <c r="FS8" s="25" t="s">
        <v>65</v>
      </c>
      <c r="FT8" s="25" t="s">
        <v>65</v>
      </c>
      <c r="FV8" s="24"/>
      <c r="FX8" s="56"/>
      <c r="GF8" s="25" t="s">
        <v>65</v>
      </c>
      <c r="GG8" s="25" t="s">
        <v>65</v>
      </c>
      <c r="GH8" s="25" t="s">
        <v>65</v>
      </c>
      <c r="GI8" s="25" t="s">
        <v>65</v>
      </c>
      <c r="GK8" s="24"/>
      <c r="GL8" s="6"/>
      <c r="GM8" s="56"/>
      <c r="GN8" s="6"/>
      <c r="GO8" s="6"/>
      <c r="GP8" s="6"/>
      <c r="GQ8" s="6"/>
      <c r="GR8" s="6"/>
      <c r="GS8" s="6"/>
      <c r="GT8" s="6"/>
      <c r="GU8" s="25" t="s">
        <v>65</v>
      </c>
      <c r="GV8" s="25" t="s">
        <v>65</v>
      </c>
      <c r="GW8" s="25" t="s">
        <v>65</v>
      </c>
      <c r="GX8" s="25" t="s">
        <v>65</v>
      </c>
      <c r="GZ8" s="24"/>
      <c r="HA8" s="6"/>
      <c r="HB8" s="56"/>
      <c r="HC8" s="6"/>
      <c r="HD8" s="6"/>
      <c r="HE8" s="6"/>
      <c r="HF8" s="6"/>
      <c r="HG8" s="6"/>
      <c r="HH8" s="6"/>
      <c r="HI8" s="6"/>
      <c r="HJ8" s="25" t="s">
        <v>65</v>
      </c>
      <c r="HK8" s="25" t="s">
        <v>65</v>
      </c>
      <c r="HL8" s="25" t="s">
        <v>65</v>
      </c>
      <c r="HM8" s="25" t="s">
        <v>65</v>
      </c>
      <c r="HO8" s="24"/>
      <c r="HP8" s="6"/>
      <c r="HQ8" s="56"/>
      <c r="HR8" s="6"/>
      <c r="HS8" s="6"/>
      <c r="HT8" s="6"/>
      <c r="HU8" s="6"/>
      <c r="HV8" s="6"/>
      <c r="HW8" s="6"/>
      <c r="HX8" s="6"/>
      <c r="HY8" s="25" t="s">
        <v>65</v>
      </c>
      <c r="HZ8" s="25" t="s">
        <v>65</v>
      </c>
      <c r="IA8" s="25" t="s">
        <v>65</v>
      </c>
      <c r="IB8" s="25" t="s">
        <v>65</v>
      </c>
      <c r="ID8" s="24"/>
      <c r="IE8" s="6"/>
      <c r="IF8" s="56"/>
      <c r="IG8" s="6"/>
      <c r="IH8" s="6"/>
      <c r="II8" s="6"/>
      <c r="IJ8" s="6"/>
      <c r="IK8" s="6"/>
      <c r="IL8" s="6"/>
      <c r="IM8" s="6"/>
      <c r="IN8" s="25" t="s">
        <v>65</v>
      </c>
      <c r="IO8" s="25" t="s">
        <v>65</v>
      </c>
      <c r="IP8" s="25" t="s">
        <v>65</v>
      </c>
      <c r="IQ8" s="25" t="s">
        <v>65</v>
      </c>
      <c r="IS8" s="24"/>
      <c r="IT8" s="6"/>
      <c r="IU8" s="56"/>
      <c r="IV8" s="6"/>
      <c r="IW8" s="6"/>
      <c r="IX8" s="6"/>
      <c r="IY8" s="6"/>
      <c r="IZ8" s="6"/>
      <c r="JA8" s="6"/>
      <c r="JB8" s="6"/>
      <c r="JC8" s="25" t="s">
        <v>65</v>
      </c>
      <c r="JD8" s="25" t="s">
        <v>65</v>
      </c>
      <c r="JE8" s="25" t="s">
        <v>65</v>
      </c>
      <c r="JF8" s="25" t="s">
        <v>65</v>
      </c>
      <c r="JH8" s="24"/>
      <c r="JI8" s="6"/>
      <c r="JJ8" s="56"/>
      <c r="JK8" s="6"/>
      <c r="JL8" s="6"/>
      <c r="JM8" s="6"/>
      <c r="JN8" s="6"/>
      <c r="JO8" s="6"/>
      <c r="JP8" s="6"/>
      <c r="JQ8" s="6"/>
      <c r="JR8" s="25" t="s">
        <v>65</v>
      </c>
      <c r="JS8" s="25" t="s">
        <v>65</v>
      </c>
      <c r="JT8" s="25" t="s">
        <v>65</v>
      </c>
      <c r="JU8" s="25" t="s">
        <v>65</v>
      </c>
      <c r="JV8" s="25" t="s">
        <v>65</v>
      </c>
      <c r="JW8" s="25" t="s">
        <v>65</v>
      </c>
    </row>
    <row r="9" spans="1:283" x14ac:dyDescent="0.3">
      <c r="B9" s="27">
        <v>7.99735</v>
      </c>
      <c r="C9" s="1">
        <v>10.8774</v>
      </c>
      <c r="D9" s="24">
        <v>440.11146516402891</v>
      </c>
      <c r="F9" s="24">
        <v>446.36369539931297</v>
      </c>
      <c r="G9" s="24">
        <v>10.8002</v>
      </c>
      <c r="H9" s="24"/>
      <c r="I9" s="24">
        <v>446.36369539931297</v>
      </c>
      <c r="J9" s="24">
        <v>10.8002</v>
      </c>
      <c r="K9" s="24"/>
      <c r="L9" s="24">
        <v>446.36369539931297</v>
      </c>
      <c r="M9" s="24">
        <v>10.8002</v>
      </c>
      <c r="N9" s="24"/>
      <c r="O9" s="24">
        <v>446.36369539931297</v>
      </c>
      <c r="P9" s="24">
        <v>10.8002</v>
      </c>
      <c r="T9" s="218" t="s">
        <v>341</v>
      </c>
      <c r="U9" s="219"/>
      <c r="V9" s="35">
        <v>441.13482870042043</v>
      </c>
      <c r="W9" s="36">
        <v>0.2656197827030724</v>
      </c>
      <c r="AC9" s="24">
        <v>438.69606574695786</v>
      </c>
      <c r="AD9" s="24">
        <v>8.0125200000000003</v>
      </c>
      <c r="AE9" s="24">
        <v>444.65481660799998</v>
      </c>
      <c r="AF9" s="24">
        <v>7.9465599999999998</v>
      </c>
      <c r="AH9" s="248"/>
      <c r="AI9" s="248"/>
      <c r="AJ9" s="28"/>
      <c r="AK9" s="28"/>
      <c r="AL9" s="24">
        <v>547.82422572067003</v>
      </c>
      <c r="AM9" s="24">
        <v>9.7646999999999995</v>
      </c>
      <c r="AN9" s="8"/>
      <c r="AO9" s="249" t="s">
        <v>374</v>
      </c>
      <c r="AP9" s="250"/>
      <c r="AQ9" s="251"/>
      <c r="AR9" s="24"/>
      <c r="AS9" s="24"/>
      <c r="AT9" s="24"/>
      <c r="AU9" s="32" t="s">
        <v>87</v>
      </c>
      <c r="AV9" s="24"/>
      <c r="AW9" s="24"/>
      <c r="BA9" s="24">
        <v>444.65481660799998</v>
      </c>
      <c r="BB9" s="24">
        <v>7.9465599999999998</v>
      </c>
      <c r="BC9" s="24">
        <v>449.22207984046486</v>
      </c>
      <c r="BD9" s="24">
        <v>7.8966099999999999</v>
      </c>
      <c r="BF9" s="24"/>
      <c r="BG9" s="24"/>
      <c r="BH9" s="24"/>
      <c r="BI9" s="24"/>
      <c r="BJ9" s="32" t="s">
        <v>87</v>
      </c>
      <c r="BK9" s="24"/>
      <c r="BL9" s="24"/>
      <c r="BP9" s="24">
        <v>449.22207984046486</v>
      </c>
      <c r="BQ9" s="24">
        <v>7.8966099999999999</v>
      </c>
      <c r="BR9" s="24">
        <v>453.15080436699816</v>
      </c>
      <c r="BS9" s="24">
        <v>7.8520500000000002</v>
      </c>
      <c r="BU9" s="24"/>
      <c r="BV9" s="24"/>
      <c r="BW9" s="24"/>
      <c r="BX9" s="24"/>
      <c r="BY9" s="32" t="s">
        <v>87</v>
      </c>
      <c r="BZ9" s="24"/>
      <c r="CA9" s="24"/>
      <c r="CE9" s="24">
        <v>458.34107672585634</v>
      </c>
      <c r="CF9" s="24">
        <v>7.7948300000000001</v>
      </c>
      <c r="CG9" s="24">
        <v>463.80709764261854</v>
      </c>
      <c r="CH9" s="24">
        <v>7.7331399999999997</v>
      </c>
      <c r="CJ9" s="24"/>
      <c r="CK9" s="24"/>
      <c r="CL9" s="24"/>
      <c r="CM9" s="24"/>
      <c r="CN9" s="32" t="s">
        <v>87</v>
      </c>
      <c r="CO9" s="24"/>
      <c r="CP9" s="24"/>
      <c r="CT9" s="24">
        <v>463.80709764261854</v>
      </c>
      <c r="CU9" s="24">
        <v>7.7331399999999997</v>
      </c>
      <c r="CV9" s="24">
        <v>469.10645877503094</v>
      </c>
      <c r="CW9" s="24">
        <v>7.6731600000000002</v>
      </c>
      <c r="CY9" s="24"/>
      <c r="CZ9" s="24"/>
      <c r="DA9" s="24"/>
      <c r="DB9" s="24"/>
      <c r="DC9" s="32" t="s">
        <v>87</v>
      </c>
      <c r="DD9" s="24"/>
      <c r="DE9" s="24"/>
      <c r="DI9" s="24">
        <v>469.10645877503094</v>
      </c>
      <c r="DJ9" s="24">
        <v>7.6731600000000002</v>
      </c>
      <c r="DK9" s="24">
        <v>474.38665461581871</v>
      </c>
      <c r="DL9" s="24">
        <v>7.6143400000000003</v>
      </c>
      <c r="DN9" s="24"/>
      <c r="DO9" s="24"/>
      <c r="DP9" s="24"/>
      <c r="DQ9" s="24"/>
      <c r="DR9" s="32" t="s">
        <v>87</v>
      </c>
      <c r="DS9" s="24"/>
      <c r="DT9" s="24"/>
      <c r="DX9" s="24">
        <v>474.38665461581871</v>
      </c>
      <c r="DY9" s="24">
        <v>7.6143400000000003</v>
      </c>
      <c r="DZ9" s="24">
        <v>479.64924351225721</v>
      </c>
      <c r="EA9" s="24">
        <v>7.5543899999999997</v>
      </c>
      <c r="EC9" s="24"/>
      <c r="ED9" s="24"/>
      <c r="EE9" s="24"/>
      <c r="EF9" s="24"/>
      <c r="EG9" s="32" t="s">
        <v>87</v>
      </c>
      <c r="EH9" s="24"/>
      <c r="EI9" s="24"/>
      <c r="EM9" s="24">
        <v>484.89380535740162</v>
      </c>
      <c r="EN9" s="24">
        <v>7.4945399999999998</v>
      </c>
      <c r="EO9" s="24">
        <v>490.12018089005767</v>
      </c>
      <c r="EP9" s="24">
        <v>7.4357100000000003</v>
      </c>
      <c r="ER9" s="24"/>
      <c r="ES9" s="24"/>
      <c r="ET9" s="24"/>
      <c r="EU9" s="24"/>
      <c r="EV9" s="32" t="s">
        <v>87</v>
      </c>
      <c r="EW9" s="24"/>
      <c r="EX9" s="24"/>
      <c r="FB9" s="24">
        <v>490.12018089005767</v>
      </c>
      <c r="FC9" s="24">
        <v>7.4357100000000003</v>
      </c>
      <c r="FD9" s="24">
        <v>495.3313776676689</v>
      </c>
      <c r="FE9" s="24">
        <v>7.3756599999999999</v>
      </c>
      <c r="FG9" s="24"/>
      <c r="FH9" s="24"/>
      <c r="FI9" s="24"/>
      <c r="FJ9" s="24"/>
      <c r="FK9" s="32" t="s">
        <v>87</v>
      </c>
      <c r="FL9" s="24"/>
      <c r="FM9" s="24"/>
      <c r="FQ9" s="24">
        <v>495.3313776676689</v>
      </c>
      <c r="FR9" s="24">
        <v>7.3756599999999999</v>
      </c>
      <c r="FS9" s="24">
        <v>500.52554403398864</v>
      </c>
      <c r="FT9" s="24">
        <v>7.3158399999999997</v>
      </c>
      <c r="FV9" s="24"/>
      <c r="FW9" s="24"/>
      <c r="FX9" s="24"/>
      <c r="FY9" s="24"/>
      <c r="FZ9" s="32" t="s">
        <v>87</v>
      </c>
      <c r="GA9" s="24"/>
      <c r="GB9" s="24"/>
      <c r="GF9" s="24">
        <v>500.52554403398864</v>
      </c>
      <c r="GG9" s="24">
        <v>7.3158399999999997</v>
      </c>
      <c r="GH9" s="24">
        <v>505.7034646523594</v>
      </c>
      <c r="GI9" s="24">
        <v>7.2569400000000002</v>
      </c>
      <c r="GK9" s="24"/>
      <c r="GL9" s="24"/>
      <c r="GM9" s="24"/>
      <c r="GN9" s="24"/>
      <c r="GO9" s="32" t="s">
        <v>87</v>
      </c>
      <c r="GP9" s="24"/>
      <c r="GQ9" s="24"/>
      <c r="GR9" s="6"/>
      <c r="GS9" s="6"/>
      <c r="GT9" s="6"/>
      <c r="GU9" s="24">
        <v>511.9523215127212</v>
      </c>
      <c r="GV9" s="24">
        <v>7.1846199999999998</v>
      </c>
      <c r="GW9" s="24">
        <v>517.12020986617631</v>
      </c>
      <c r="GX9" s="24">
        <v>7.1243100000000004</v>
      </c>
      <c r="GZ9" s="24"/>
      <c r="HA9" s="24"/>
      <c r="HB9" s="24"/>
      <c r="HC9" s="24"/>
      <c r="HD9" s="32" t="s">
        <v>87</v>
      </c>
      <c r="HE9" s="24"/>
      <c r="HF9" s="24"/>
      <c r="HG9" s="6"/>
      <c r="HH9" s="6"/>
      <c r="HI9" s="6"/>
      <c r="HJ9" s="24">
        <v>517.12020986617631</v>
      </c>
      <c r="HK9" s="24">
        <v>7.1243100000000004</v>
      </c>
      <c r="HL9" s="24">
        <v>522.27268616867627</v>
      </c>
      <c r="HM9" s="24">
        <v>7.06494</v>
      </c>
      <c r="HO9" s="24"/>
      <c r="HP9" s="24"/>
      <c r="HQ9" s="24"/>
      <c r="HR9" s="24"/>
      <c r="HS9" s="32" t="s">
        <v>87</v>
      </c>
      <c r="HT9" s="24"/>
      <c r="HU9" s="24"/>
      <c r="HV9" s="6"/>
      <c r="HW9" s="6"/>
      <c r="HX9" s="6"/>
      <c r="HY9" s="24">
        <v>522.27268616867627</v>
      </c>
      <c r="HZ9" s="24">
        <v>7.06494</v>
      </c>
      <c r="IA9" s="24">
        <v>527.41230557860706</v>
      </c>
      <c r="IB9" s="24">
        <v>7.0050699999999999</v>
      </c>
      <c r="ID9" s="24"/>
      <c r="IE9" s="24"/>
      <c r="IF9" s="24"/>
      <c r="IG9" s="24"/>
      <c r="IH9" s="32" t="s">
        <v>87</v>
      </c>
      <c r="II9" s="24"/>
      <c r="IJ9" s="24"/>
      <c r="IK9" s="6"/>
      <c r="IL9" s="6"/>
      <c r="IM9" s="6"/>
      <c r="IN9" s="24">
        <v>532.60902119811601</v>
      </c>
      <c r="IO9" s="24">
        <v>6.9439200000000003</v>
      </c>
      <c r="IP9" s="24">
        <v>537.64299005440012</v>
      </c>
      <c r="IQ9" s="24">
        <v>6.8854100000000003</v>
      </c>
      <c r="IS9" s="24"/>
      <c r="IT9" s="24"/>
      <c r="IU9" s="24"/>
      <c r="IV9" s="24"/>
      <c r="IW9" s="32" t="s">
        <v>87</v>
      </c>
      <c r="IX9" s="24"/>
      <c r="IY9" s="24"/>
      <c r="IZ9" s="6"/>
      <c r="JA9" s="6"/>
      <c r="JB9" s="6"/>
      <c r="JC9" s="24">
        <v>537.64299005440012</v>
      </c>
      <c r="JD9" s="24">
        <v>6.8854100000000003</v>
      </c>
      <c r="JE9" s="24">
        <v>542.80973792219243</v>
      </c>
      <c r="JF9" s="24">
        <v>6.8248699999999998</v>
      </c>
      <c r="JH9" s="24"/>
      <c r="JI9" s="24"/>
      <c r="JJ9" s="24"/>
      <c r="JK9" s="24"/>
      <c r="JL9" s="32" t="s">
        <v>87</v>
      </c>
      <c r="JM9" s="24"/>
      <c r="JN9" s="24"/>
      <c r="JO9" s="6"/>
      <c r="JP9" s="6"/>
      <c r="JQ9" s="6"/>
      <c r="JR9" s="24">
        <v>542.80973792219243</v>
      </c>
      <c r="JS9" s="24">
        <v>6.8248699999999998</v>
      </c>
      <c r="JT9" s="24">
        <v>552.95956564617723</v>
      </c>
      <c r="JU9" s="24">
        <v>6.7053900000000004</v>
      </c>
      <c r="JV9" s="24">
        <v>552.95956564617723</v>
      </c>
      <c r="JW9" s="24">
        <v>9.7210000000000001</v>
      </c>
    </row>
    <row r="10" spans="1:283" x14ac:dyDescent="0.3">
      <c r="B10" s="28">
        <v>191</v>
      </c>
      <c r="C10" s="26" t="s">
        <v>66</v>
      </c>
      <c r="D10" s="26" t="s">
        <v>66</v>
      </c>
      <c r="F10" s="33">
        <v>195</v>
      </c>
      <c r="G10" s="26" t="s">
        <v>66</v>
      </c>
      <c r="H10" s="24"/>
      <c r="I10" s="33">
        <v>195</v>
      </c>
      <c r="J10" s="26" t="s">
        <v>66</v>
      </c>
      <c r="K10" s="24"/>
      <c r="L10" s="33">
        <v>195</v>
      </c>
      <c r="M10" s="26" t="s">
        <v>66</v>
      </c>
      <c r="N10" s="24"/>
      <c r="O10" s="33">
        <v>195</v>
      </c>
      <c r="P10" s="26" t="s">
        <v>66</v>
      </c>
      <c r="AC10" s="33">
        <v>190</v>
      </c>
      <c r="AD10" s="26" t="s">
        <v>66</v>
      </c>
      <c r="AE10" s="33">
        <v>194</v>
      </c>
      <c r="AF10" s="26" t="s">
        <v>66</v>
      </c>
      <c r="AH10" s="248"/>
      <c r="AI10" s="248"/>
      <c r="AJ10" s="28"/>
      <c r="AK10" s="28"/>
      <c r="AL10" s="33">
        <v>216</v>
      </c>
      <c r="AM10" s="26" t="s">
        <v>66</v>
      </c>
      <c r="AN10" s="8"/>
      <c r="AO10" s="249"/>
      <c r="AP10" s="226"/>
      <c r="AQ10" s="252"/>
      <c r="AR10" s="224" t="s">
        <v>342</v>
      </c>
      <c r="AS10" s="211"/>
      <c r="AT10" s="35">
        <v>447.52026958772791</v>
      </c>
      <c r="AU10" s="35">
        <v>0.26386439425127467</v>
      </c>
      <c r="AV10" s="35">
        <v>454.38211514606797</v>
      </c>
      <c r="AW10" s="36">
        <v>-1.0420071666185182</v>
      </c>
      <c r="BA10" s="33">
        <v>194</v>
      </c>
      <c r="BB10" s="26" t="s">
        <v>66</v>
      </c>
      <c r="BC10" s="33">
        <v>197</v>
      </c>
      <c r="BD10" s="26" t="s">
        <v>66</v>
      </c>
      <c r="BF10" s="24"/>
      <c r="BG10" s="210" t="s">
        <v>342</v>
      </c>
      <c r="BH10" s="211"/>
      <c r="BI10" s="35">
        <v>453.94819481345309</v>
      </c>
      <c r="BJ10" s="35">
        <v>0.26210858275154897</v>
      </c>
      <c r="BK10" s="35">
        <v>460.81168837322741</v>
      </c>
      <c r="BL10" s="36">
        <v>-1.0350734225723612</v>
      </c>
      <c r="BP10" s="33">
        <v>197</v>
      </c>
      <c r="BQ10" s="26" t="s">
        <v>66</v>
      </c>
      <c r="BR10" s="33">
        <v>198</v>
      </c>
      <c r="BS10" s="26" t="s">
        <v>66</v>
      </c>
      <c r="BU10" s="24"/>
      <c r="BV10" s="210" t="s">
        <v>342</v>
      </c>
      <c r="BW10" s="211"/>
      <c r="BX10" s="35">
        <v>460.41918384280029</v>
      </c>
      <c r="BY10" s="35">
        <v>0.26035235101894905</v>
      </c>
      <c r="BZ10" s="35">
        <v>467.2843143999221</v>
      </c>
      <c r="CA10" s="36">
        <v>-1.0281380190159739</v>
      </c>
      <c r="CE10" s="33">
        <v>199</v>
      </c>
      <c r="CF10" s="26" t="s">
        <v>66</v>
      </c>
      <c r="CG10" s="33">
        <v>200</v>
      </c>
      <c r="CH10" s="26" t="s">
        <v>66</v>
      </c>
      <c r="CJ10" s="24"/>
      <c r="CK10" s="210" t="s">
        <v>342</v>
      </c>
      <c r="CL10" s="211"/>
      <c r="CM10" s="35">
        <v>466.93382800413769</v>
      </c>
      <c r="CN10" s="35">
        <v>0.25859570186920222</v>
      </c>
      <c r="CO10" s="35">
        <v>473.80058455189555</v>
      </c>
      <c r="CP10" s="36">
        <v>-1.0212009670687356</v>
      </c>
      <c r="CT10" s="33">
        <v>200</v>
      </c>
      <c r="CU10" s="26" t="s">
        <v>66</v>
      </c>
      <c r="CV10" s="33">
        <v>201</v>
      </c>
      <c r="CW10" s="26" t="s">
        <v>66</v>
      </c>
      <c r="CY10" s="24"/>
      <c r="CZ10" s="210" t="s">
        <v>342</v>
      </c>
      <c r="DA10" s="211"/>
      <c r="DB10" s="35">
        <v>473.4927308150904</v>
      </c>
      <c r="DC10" s="35">
        <v>0.25683863811870489</v>
      </c>
      <c r="DD10" s="35">
        <v>480.36110234416606</v>
      </c>
      <c r="DE10" s="36">
        <v>-1.0142622778526673</v>
      </c>
      <c r="DI10" s="33">
        <v>201</v>
      </c>
      <c r="DJ10" s="26" t="s">
        <v>66</v>
      </c>
      <c r="DK10" s="33">
        <v>202</v>
      </c>
      <c r="DL10" s="26" t="s">
        <v>66</v>
      </c>
      <c r="DN10" s="24"/>
      <c r="DO10" s="210" t="s">
        <v>342</v>
      </c>
      <c r="DP10" s="211"/>
      <c r="DQ10" s="35">
        <v>480.09650831991479</v>
      </c>
      <c r="DR10" s="35">
        <v>0.25508116258451879</v>
      </c>
      <c r="DS10" s="35">
        <v>486.96648381840066</v>
      </c>
      <c r="DT10" s="36">
        <v>-1.007321962492415</v>
      </c>
      <c r="DX10" s="33">
        <v>202</v>
      </c>
      <c r="DY10" s="26" t="s">
        <v>66</v>
      </c>
      <c r="DZ10" s="33">
        <v>203</v>
      </c>
      <c r="EA10" s="26" t="s">
        <v>66</v>
      </c>
      <c r="EC10" s="24"/>
      <c r="ED10" s="210" t="s">
        <v>342</v>
      </c>
      <c r="EE10" s="211"/>
      <c r="EF10" s="35">
        <v>486.74578943862639</v>
      </c>
      <c r="EG10" s="35">
        <v>0.25332327808436483</v>
      </c>
      <c r="EH10" s="35">
        <v>493.61735789204329</v>
      </c>
      <c r="EI10" s="36">
        <v>-1.0003800321152332</v>
      </c>
      <c r="EM10" s="33">
        <v>204</v>
      </c>
      <c r="EN10" s="26" t="s">
        <v>66</v>
      </c>
      <c r="EO10" s="33">
        <v>205</v>
      </c>
      <c r="EP10" s="26" t="s">
        <v>66</v>
      </c>
      <c r="ER10" s="24"/>
      <c r="ES10" s="210" t="s">
        <v>342</v>
      </c>
      <c r="ET10" s="211"/>
      <c r="EU10" s="35">
        <v>493.44121632837596</v>
      </c>
      <c r="EV10" s="35">
        <v>0.2515649874366207</v>
      </c>
      <c r="EW10" s="35">
        <v>500.31436671969084</v>
      </c>
      <c r="EX10" s="36">
        <v>-0.99343649785096388</v>
      </c>
      <c r="FB10" s="33">
        <v>205</v>
      </c>
      <c r="FC10" s="26" t="s">
        <v>66</v>
      </c>
      <c r="FD10" s="33">
        <v>206</v>
      </c>
      <c r="FE10" s="26" t="s">
        <v>66</v>
      </c>
      <c r="FG10" s="24"/>
      <c r="FH10" s="210" t="s">
        <v>342</v>
      </c>
      <c r="FI10" s="211"/>
      <c r="FJ10" s="35">
        <v>500.1834447575925</v>
      </c>
      <c r="FK10" s="35">
        <v>0.24980629346031458</v>
      </c>
      <c r="FL10" s="35">
        <v>507.0581660672359</v>
      </c>
      <c r="FM10" s="36">
        <v>-0.98649137083202121</v>
      </c>
      <c r="FQ10" s="33">
        <v>206</v>
      </c>
      <c r="FR10" s="26" t="s">
        <v>66</v>
      </c>
      <c r="FS10" s="33">
        <v>207</v>
      </c>
      <c r="FT10" s="26" t="s">
        <v>66</v>
      </c>
      <c r="FV10" s="24"/>
      <c r="FW10" s="210" t="s">
        <v>342</v>
      </c>
      <c r="FX10" s="211"/>
      <c r="FY10" s="35">
        <v>506.97314449343986</v>
      </c>
      <c r="FZ10" s="35">
        <v>0.24804719897512123</v>
      </c>
      <c r="GA10" s="35">
        <v>513.84942569932377</v>
      </c>
      <c r="GB10" s="36">
        <v>-0.97954466219337433</v>
      </c>
      <c r="GF10" s="33">
        <v>207</v>
      </c>
      <c r="GG10" s="26" t="s">
        <v>66</v>
      </c>
      <c r="GH10" s="33">
        <v>208</v>
      </c>
      <c r="GI10" s="26" t="s">
        <v>66</v>
      </c>
      <c r="GK10" s="24"/>
      <c r="GL10" s="210" t="s">
        <v>342</v>
      </c>
      <c r="GM10" s="211"/>
      <c r="GN10" s="35">
        <v>513.81099970315734</v>
      </c>
      <c r="GO10" s="35">
        <v>0.2462877068013582</v>
      </c>
      <c r="GP10" s="35">
        <v>520.68882978069291</v>
      </c>
      <c r="GQ10" s="36">
        <v>-0.97259638307252549</v>
      </c>
      <c r="GR10" s="6"/>
      <c r="GS10" s="6"/>
      <c r="GT10" s="6"/>
      <c r="GU10" s="33">
        <v>209</v>
      </c>
      <c r="GV10" s="26" t="s">
        <v>66</v>
      </c>
      <c r="GW10" s="33">
        <v>210</v>
      </c>
      <c r="GX10" s="26" t="s">
        <v>66</v>
      </c>
      <c r="GZ10" s="24"/>
      <c r="HA10" s="210" t="s">
        <v>342</v>
      </c>
      <c r="HB10" s="211"/>
      <c r="HC10" s="35">
        <v>520.69770936988721</v>
      </c>
      <c r="HD10" s="35">
        <v>0.24452781975997984</v>
      </c>
      <c r="HE10" s="35">
        <v>527.57707729200206</v>
      </c>
      <c r="HF10" s="36">
        <v>-0.96564654460949706</v>
      </c>
      <c r="HG10" s="6"/>
      <c r="HH10" s="6"/>
      <c r="HI10" s="6"/>
      <c r="HJ10" s="33">
        <v>210</v>
      </c>
      <c r="HK10" s="26" t="s">
        <v>66</v>
      </c>
      <c r="HL10" s="33">
        <v>211</v>
      </c>
      <c r="HM10" s="26" t="s">
        <v>66</v>
      </c>
      <c r="HO10" s="24"/>
      <c r="HP10" s="210" t="s">
        <v>342</v>
      </c>
      <c r="HQ10" s="211"/>
      <c r="HR10" s="35">
        <v>527.63398772362075</v>
      </c>
      <c r="HS10" s="35">
        <v>0.24276754067257422</v>
      </c>
      <c r="HT10" s="35">
        <v>534.51488246077713</v>
      </c>
      <c r="HU10" s="36">
        <v>-0.95869515794681059</v>
      </c>
      <c r="HV10" s="6"/>
      <c r="HW10" s="6"/>
      <c r="HX10" s="6"/>
      <c r="HY10" s="33">
        <v>211</v>
      </c>
      <c r="HZ10" s="26" t="s">
        <v>66</v>
      </c>
      <c r="IA10" s="33">
        <v>212</v>
      </c>
      <c r="IB10" s="26" t="s">
        <v>66</v>
      </c>
      <c r="ID10" s="24"/>
      <c r="IE10" s="210" t="s">
        <v>342</v>
      </c>
      <c r="IF10" s="211"/>
      <c r="IG10" s="35">
        <v>534.6205646879273</v>
      </c>
      <c r="IH10" s="35">
        <v>0.24100687236135754</v>
      </c>
      <c r="II10" s="35">
        <v>541.50297520813945</v>
      </c>
      <c r="IJ10" s="36">
        <v>-0.9517422342294698</v>
      </c>
      <c r="IK10" s="6"/>
      <c r="IL10" s="6"/>
      <c r="IM10" s="6"/>
      <c r="IN10" s="33">
        <v>213</v>
      </c>
      <c r="IO10" s="26" t="s">
        <v>66</v>
      </c>
      <c r="IP10" s="33">
        <v>214</v>
      </c>
      <c r="IQ10" s="26" t="s">
        <v>66</v>
      </c>
      <c r="IS10" s="24"/>
      <c r="IT10" s="210" t="s">
        <v>342</v>
      </c>
      <c r="IU10" s="211"/>
      <c r="IV10" s="35">
        <v>541.6581863431652</v>
      </c>
      <c r="IW10" s="35">
        <v>0.23924581764917044</v>
      </c>
      <c r="IX10" s="35">
        <v>548.54210161201718</v>
      </c>
      <c r="IY10" s="36">
        <v>-0.94478778460494339</v>
      </c>
      <c r="IZ10" s="6"/>
      <c r="JA10" s="6"/>
      <c r="JB10" s="6"/>
      <c r="JC10" s="33">
        <v>214</v>
      </c>
      <c r="JD10" s="26" t="s">
        <v>66</v>
      </c>
      <c r="JE10" s="33">
        <v>215</v>
      </c>
      <c r="JF10" s="26" t="s">
        <v>66</v>
      </c>
      <c r="JH10" s="24"/>
      <c r="JI10" s="210" t="s">
        <v>342</v>
      </c>
      <c r="JJ10" s="211"/>
      <c r="JK10" s="35">
        <v>548.74761540690849</v>
      </c>
      <c r="JL10" s="35">
        <v>0.23748437935947248</v>
      </c>
      <c r="JM10" s="35">
        <v>555.63302438757182</v>
      </c>
      <c r="JN10" s="36">
        <v>-0.93783182022314526</v>
      </c>
      <c r="JO10" s="6"/>
      <c r="JP10" s="6"/>
      <c r="JQ10" s="6"/>
      <c r="JR10" s="33">
        <v>215</v>
      </c>
      <c r="JS10" s="26" t="s">
        <v>66</v>
      </c>
      <c r="JT10" s="33">
        <v>217</v>
      </c>
      <c r="JU10" s="26" t="s">
        <v>66</v>
      </c>
      <c r="JV10" s="33">
        <v>217</v>
      </c>
      <c r="JW10" s="26" t="s">
        <v>66</v>
      </c>
    </row>
    <row r="11" spans="1:283" x14ac:dyDescent="0.3">
      <c r="AC11" s="24">
        <v>440.11146516402891</v>
      </c>
      <c r="AD11" s="24">
        <v>7.99735</v>
      </c>
      <c r="AE11" s="24">
        <v>446.36369539931297</v>
      </c>
      <c r="AF11" s="24">
        <v>7.9275500000000001</v>
      </c>
      <c r="AO11" s="249"/>
      <c r="AP11" s="226"/>
      <c r="AQ11" s="252"/>
      <c r="BA11" s="24">
        <v>446.36369539931297</v>
      </c>
      <c r="BB11" s="24">
        <v>7.9275500000000001</v>
      </c>
      <c r="BC11" s="24">
        <v>453.15080436699816</v>
      </c>
      <c r="BD11" s="24">
        <v>7.8520500000000002</v>
      </c>
      <c r="BP11" s="24">
        <v>453.15080436699816</v>
      </c>
      <c r="BQ11" s="24">
        <v>7.8520500000000002</v>
      </c>
      <c r="BR11" s="24">
        <v>458.34107672585634</v>
      </c>
      <c r="BS11" s="24">
        <v>7.7948300000000001</v>
      </c>
      <c r="CE11" s="24">
        <v>463.80709764261854</v>
      </c>
      <c r="CF11" s="24">
        <v>7.7331399999999997</v>
      </c>
      <c r="CG11" s="24">
        <v>469.10645877503094</v>
      </c>
      <c r="CH11" s="24">
        <v>7.6731600000000002</v>
      </c>
      <c r="CT11" s="24">
        <v>469.10645877503094</v>
      </c>
      <c r="CU11" s="24">
        <v>7.6731600000000002</v>
      </c>
      <c r="CV11" s="24">
        <v>474.38665461581871</v>
      </c>
      <c r="CW11" s="24">
        <v>7.6143400000000003</v>
      </c>
      <c r="DI11" s="24">
        <v>474.38665461581871</v>
      </c>
      <c r="DJ11" s="24">
        <v>7.6143400000000003</v>
      </c>
      <c r="DK11" s="24">
        <v>479.64924351225721</v>
      </c>
      <c r="DL11" s="24">
        <v>7.5543899999999997</v>
      </c>
      <c r="DX11" s="24">
        <v>479.64924351225721</v>
      </c>
      <c r="DY11" s="24">
        <v>7.5543899999999997</v>
      </c>
      <c r="DZ11" s="24">
        <v>484.89380535740162</v>
      </c>
      <c r="EA11" s="24">
        <v>7.4945399999999998</v>
      </c>
      <c r="EM11" s="24">
        <v>490.12018089005767</v>
      </c>
      <c r="EN11" s="24">
        <v>7.4357100000000003</v>
      </c>
      <c r="EO11" s="24">
        <v>495.3313776676689</v>
      </c>
      <c r="EP11" s="24">
        <v>7.3756599999999999</v>
      </c>
      <c r="FB11" s="24">
        <v>495.3313776676689</v>
      </c>
      <c r="FC11" s="24">
        <v>7.3756599999999999</v>
      </c>
      <c r="FD11" s="24">
        <v>500.52554403398864</v>
      </c>
      <c r="FE11" s="24">
        <v>7.3158399999999997</v>
      </c>
      <c r="FQ11" s="24">
        <v>500.52554403398864</v>
      </c>
      <c r="FR11" s="24">
        <v>7.3158399999999997</v>
      </c>
      <c r="FS11" s="24">
        <v>505.7034646523594</v>
      </c>
      <c r="FT11" s="24">
        <v>7.2569400000000002</v>
      </c>
      <c r="GF11" s="24">
        <v>505.7034646523594</v>
      </c>
      <c r="GG11" s="24">
        <v>7.2569400000000002</v>
      </c>
      <c r="GH11" s="24">
        <v>511.9523215127212</v>
      </c>
      <c r="GI11" s="24">
        <v>7.1846199999999998</v>
      </c>
      <c r="GK11" s="6"/>
      <c r="GL11" s="6"/>
      <c r="GM11" s="6"/>
      <c r="GN11" s="6"/>
      <c r="GO11" s="6"/>
      <c r="GP11" s="6"/>
      <c r="GQ11" s="6"/>
      <c r="GR11" s="6"/>
      <c r="GS11" s="6"/>
      <c r="GT11" s="6"/>
      <c r="GU11" s="24">
        <v>517.12020986617631</v>
      </c>
      <c r="GV11" s="24">
        <v>7.1243100000000004</v>
      </c>
      <c r="GW11" s="24">
        <v>522.27268616867627</v>
      </c>
      <c r="GX11" s="24">
        <v>7.06494</v>
      </c>
      <c r="GZ11" s="6"/>
      <c r="HA11" s="6"/>
      <c r="HB11" s="6"/>
      <c r="HC11" s="6"/>
      <c r="HD11" s="6"/>
      <c r="HE11" s="6"/>
      <c r="HF11" s="6"/>
      <c r="HG11" s="6"/>
      <c r="HH11" s="6"/>
      <c r="HI11" s="6"/>
      <c r="HJ11" s="24">
        <v>522.27268616867627</v>
      </c>
      <c r="HK11" s="24">
        <v>7.06494</v>
      </c>
      <c r="HL11" s="24">
        <v>527.41230557860706</v>
      </c>
      <c r="HM11" s="24">
        <v>7.0050699999999999</v>
      </c>
      <c r="HO11" s="6"/>
      <c r="HP11" s="6"/>
      <c r="HQ11" s="6"/>
      <c r="HR11" s="6"/>
      <c r="HS11" s="6"/>
      <c r="HT11" s="6"/>
      <c r="HU11" s="6"/>
      <c r="HV11" s="6"/>
      <c r="HW11" s="6"/>
      <c r="HX11" s="6"/>
      <c r="HY11" s="24">
        <v>527.41230557860706</v>
      </c>
      <c r="HZ11" s="24">
        <v>7.0050699999999999</v>
      </c>
      <c r="IA11" s="24">
        <v>532.60902119811601</v>
      </c>
      <c r="IB11" s="24">
        <v>6.9439200000000003</v>
      </c>
      <c r="ID11" s="6"/>
      <c r="IE11" s="6"/>
      <c r="IF11" s="6"/>
      <c r="IG11" s="6"/>
      <c r="IH11" s="6"/>
      <c r="II11" s="6"/>
      <c r="IJ11" s="6"/>
      <c r="IK11" s="6"/>
      <c r="IL11" s="6"/>
      <c r="IM11" s="6"/>
      <c r="IN11" s="24">
        <v>537.64299005440012</v>
      </c>
      <c r="IO11" s="24">
        <v>6.8854100000000003</v>
      </c>
      <c r="IP11" s="24">
        <v>542.80973792219243</v>
      </c>
      <c r="IQ11" s="24">
        <v>6.8248699999999998</v>
      </c>
      <c r="IS11" s="6"/>
      <c r="IT11" s="6"/>
      <c r="IU11" s="6"/>
      <c r="IV11" s="6"/>
      <c r="IW11" s="6"/>
      <c r="IX11" s="6"/>
      <c r="IY11" s="6"/>
      <c r="IZ11" s="6"/>
      <c r="JA11" s="6"/>
      <c r="JB11" s="6"/>
      <c r="JC11" s="24">
        <v>542.80973792219243</v>
      </c>
      <c r="JD11" s="24">
        <v>6.8248699999999998</v>
      </c>
      <c r="JE11" s="24">
        <v>547.82422572067003</v>
      </c>
      <c r="JF11" s="24">
        <v>6.7653499999999998</v>
      </c>
      <c r="JH11" s="6"/>
      <c r="JI11" s="6"/>
      <c r="JJ11" s="6"/>
      <c r="JK11" s="6"/>
      <c r="JL11" s="6"/>
      <c r="JM11" s="6"/>
      <c r="JN11" s="6"/>
      <c r="JO11" s="6"/>
      <c r="JP11" s="6"/>
      <c r="JQ11" s="6"/>
      <c r="JR11" s="24">
        <v>547.82422572067003</v>
      </c>
      <c r="JS11" s="24">
        <v>6.7653499999999998</v>
      </c>
      <c r="JT11" s="24">
        <v>557.94091182347336</v>
      </c>
      <c r="JU11" s="24">
        <v>6.6466000000000003</v>
      </c>
      <c r="JV11" s="24">
        <v>557.94091182347336</v>
      </c>
      <c r="JW11" s="24">
        <v>9.6792999999999996</v>
      </c>
    </row>
    <row r="12" spans="1:283" x14ac:dyDescent="0.3">
      <c r="AC12" s="33">
        <v>191</v>
      </c>
      <c r="AD12" s="26" t="s">
        <v>66</v>
      </c>
      <c r="AE12" s="33">
        <v>195</v>
      </c>
      <c r="AF12" s="26" t="s">
        <v>66</v>
      </c>
      <c r="AO12" s="249"/>
      <c r="AP12" s="226"/>
      <c r="AQ12" s="252"/>
      <c r="BA12" s="33">
        <v>195</v>
      </c>
      <c r="BB12" s="26" t="s">
        <v>66</v>
      </c>
      <c r="BC12" s="33">
        <v>198</v>
      </c>
      <c r="BD12" s="26" t="s">
        <v>66</v>
      </c>
      <c r="BP12" s="33">
        <v>198</v>
      </c>
      <c r="BQ12" s="26" t="s">
        <v>66</v>
      </c>
      <c r="BR12" s="33">
        <v>199</v>
      </c>
      <c r="BS12" s="26" t="s">
        <v>66</v>
      </c>
      <c r="CE12" s="33">
        <v>200</v>
      </c>
      <c r="CF12" s="26" t="s">
        <v>66</v>
      </c>
      <c r="CG12" s="33">
        <v>201</v>
      </c>
      <c r="CH12" s="26" t="s">
        <v>66</v>
      </c>
      <c r="CT12" s="33">
        <v>201</v>
      </c>
      <c r="CU12" s="26" t="s">
        <v>66</v>
      </c>
      <c r="CV12" s="33">
        <v>202</v>
      </c>
      <c r="CW12" s="26" t="s">
        <v>66</v>
      </c>
      <c r="DI12" s="33">
        <v>202</v>
      </c>
      <c r="DJ12" s="26" t="s">
        <v>66</v>
      </c>
      <c r="DK12" s="33">
        <v>203</v>
      </c>
      <c r="DL12" s="26" t="s">
        <v>66</v>
      </c>
      <c r="DX12" s="33">
        <v>203</v>
      </c>
      <c r="DY12" s="26" t="s">
        <v>66</v>
      </c>
      <c r="DZ12" s="33">
        <v>204</v>
      </c>
      <c r="EA12" s="26" t="s">
        <v>66</v>
      </c>
      <c r="EM12" s="33">
        <v>205</v>
      </c>
      <c r="EN12" s="26" t="s">
        <v>66</v>
      </c>
      <c r="EO12" s="33">
        <v>206</v>
      </c>
      <c r="EP12" s="26" t="s">
        <v>66</v>
      </c>
      <c r="FB12" s="33">
        <v>206</v>
      </c>
      <c r="FC12" s="26" t="s">
        <v>66</v>
      </c>
      <c r="FD12" s="33">
        <v>207</v>
      </c>
      <c r="FE12" s="26" t="s">
        <v>66</v>
      </c>
      <c r="FQ12" s="33">
        <v>207</v>
      </c>
      <c r="FR12" s="26" t="s">
        <v>66</v>
      </c>
      <c r="FS12" s="33">
        <v>208</v>
      </c>
      <c r="FT12" s="26" t="s">
        <v>66</v>
      </c>
      <c r="GF12" s="33">
        <v>208</v>
      </c>
      <c r="GG12" s="26" t="s">
        <v>66</v>
      </c>
      <c r="GH12" s="33">
        <v>209</v>
      </c>
      <c r="GI12" s="26" t="s">
        <v>66</v>
      </c>
      <c r="GK12" s="6"/>
      <c r="GL12" s="6"/>
      <c r="GM12" s="6"/>
      <c r="GN12" s="6"/>
      <c r="GO12" s="6"/>
      <c r="GP12" s="6"/>
      <c r="GQ12" s="6"/>
      <c r="GR12" s="6"/>
      <c r="GS12" s="6"/>
      <c r="GT12" s="6"/>
      <c r="GU12" s="33">
        <v>210</v>
      </c>
      <c r="GV12" s="26" t="s">
        <v>66</v>
      </c>
      <c r="GW12" s="33">
        <v>211</v>
      </c>
      <c r="GX12" s="26" t="s">
        <v>66</v>
      </c>
      <c r="GZ12" s="6"/>
      <c r="HA12" s="6"/>
      <c r="HB12" s="6"/>
      <c r="HC12" s="6"/>
      <c r="HD12" s="6"/>
      <c r="HE12" s="6"/>
      <c r="HF12" s="6"/>
      <c r="HG12" s="6"/>
      <c r="HH12" s="6"/>
      <c r="HI12" s="6"/>
      <c r="HJ12" s="33">
        <v>211</v>
      </c>
      <c r="HK12" s="26" t="s">
        <v>66</v>
      </c>
      <c r="HL12" s="33">
        <v>212</v>
      </c>
      <c r="HM12" s="26" t="s">
        <v>66</v>
      </c>
      <c r="HO12" s="6"/>
      <c r="HP12" s="6"/>
      <c r="HQ12" s="6"/>
      <c r="HR12" s="6"/>
      <c r="HS12" s="6"/>
      <c r="HT12" s="6"/>
      <c r="HU12" s="6"/>
      <c r="HV12" s="6"/>
      <c r="HW12" s="6"/>
      <c r="HX12" s="6"/>
      <c r="HY12" s="33">
        <v>212</v>
      </c>
      <c r="HZ12" s="26" t="s">
        <v>66</v>
      </c>
      <c r="IA12" s="33">
        <v>213</v>
      </c>
      <c r="IB12" s="26" t="s">
        <v>66</v>
      </c>
      <c r="ID12" s="6"/>
      <c r="IE12" s="6"/>
      <c r="IF12" s="6"/>
      <c r="IG12" s="6"/>
      <c r="IH12" s="6"/>
      <c r="II12" s="6"/>
      <c r="IJ12" s="6"/>
      <c r="IK12" s="6"/>
      <c r="IL12" s="6"/>
      <c r="IM12" s="6"/>
      <c r="IN12" s="33">
        <v>214</v>
      </c>
      <c r="IO12" s="26" t="s">
        <v>66</v>
      </c>
      <c r="IP12" s="33">
        <v>215</v>
      </c>
      <c r="IQ12" s="26" t="s">
        <v>66</v>
      </c>
      <c r="IS12" s="6"/>
      <c r="IT12" s="6"/>
      <c r="IU12" s="6"/>
      <c r="IV12" s="6"/>
      <c r="IW12" s="6"/>
      <c r="IX12" s="6"/>
      <c r="IY12" s="6"/>
      <c r="IZ12" s="6"/>
      <c r="JA12" s="6"/>
      <c r="JB12" s="6"/>
      <c r="JC12" s="33">
        <v>215</v>
      </c>
      <c r="JD12" s="26" t="s">
        <v>66</v>
      </c>
      <c r="JE12" s="33">
        <v>216</v>
      </c>
      <c r="JF12" s="26" t="s">
        <v>66</v>
      </c>
      <c r="JH12" s="6"/>
      <c r="JI12" s="6"/>
      <c r="JJ12" s="6"/>
      <c r="JK12" s="6"/>
      <c r="JL12" s="6"/>
      <c r="JM12" s="6"/>
      <c r="JN12" s="6"/>
      <c r="JO12" s="6"/>
      <c r="JP12" s="6"/>
      <c r="JQ12" s="6"/>
      <c r="JR12" s="33">
        <v>216</v>
      </c>
      <c r="JS12" s="26" t="s">
        <v>66</v>
      </c>
      <c r="JT12" s="33">
        <v>218</v>
      </c>
      <c r="JU12" s="26" t="s">
        <v>66</v>
      </c>
      <c r="JV12" s="33">
        <v>218</v>
      </c>
      <c r="JW12" s="26" t="s">
        <v>66</v>
      </c>
    </row>
    <row r="13" spans="1:283" ht="15" thickBot="1" x14ac:dyDescent="0.35">
      <c r="AO13" s="249"/>
      <c r="AP13" s="226"/>
      <c r="AQ13" s="252"/>
    </row>
    <row r="14" spans="1:283" x14ac:dyDescent="0.3">
      <c r="AO14" s="249"/>
      <c r="AP14" s="226"/>
      <c r="AQ14" s="252"/>
      <c r="JB14" s="172"/>
      <c r="JC14" s="173"/>
      <c r="JE14" s="60" t="s">
        <v>359</v>
      </c>
    </row>
    <row r="15" spans="1:283" x14ac:dyDescent="0.3">
      <c r="AO15" s="249"/>
      <c r="AP15" s="226"/>
      <c r="AQ15" s="252"/>
      <c r="JB15" s="174"/>
      <c r="JC15" s="173"/>
      <c r="JE15" s="61" t="s">
        <v>226</v>
      </c>
    </row>
    <row r="16" spans="1:283" ht="15" thickBot="1" x14ac:dyDescent="0.35">
      <c r="AO16" s="249"/>
      <c r="AP16" s="226"/>
      <c r="AQ16" s="252"/>
      <c r="JB16" s="175"/>
      <c r="JC16" s="173"/>
      <c r="JE16" s="62" t="s">
        <v>227</v>
      </c>
    </row>
    <row r="17" spans="2:282" x14ac:dyDescent="0.3">
      <c r="AO17" s="249"/>
      <c r="AP17" s="226"/>
      <c r="AQ17" s="252"/>
      <c r="JB17" s="24"/>
      <c r="JC17" s="173"/>
      <c r="JE17" s="92">
        <v>9.7804624008248684</v>
      </c>
    </row>
    <row r="18" spans="2:282" x14ac:dyDescent="0.3">
      <c r="AO18" s="253"/>
      <c r="AP18" s="254"/>
      <c r="AQ18" s="255"/>
      <c r="JB18" s="27"/>
      <c r="JC18" s="173"/>
      <c r="JE18" s="27" t="s">
        <v>80</v>
      </c>
    </row>
    <row r="19" spans="2:282" x14ac:dyDescent="0.3">
      <c r="JB19" s="116"/>
      <c r="JC19" s="173"/>
      <c r="JE19" s="63">
        <v>545.99881309685895</v>
      </c>
    </row>
    <row r="20" spans="2:282" x14ac:dyDescent="0.3">
      <c r="JB20" s="25"/>
      <c r="JC20" s="25"/>
      <c r="JE20" s="25" t="s">
        <v>65</v>
      </c>
      <c r="JF20" s="25" t="s">
        <v>65</v>
      </c>
    </row>
    <row r="21" spans="2:282" x14ac:dyDescent="0.3">
      <c r="JB21" s="24"/>
      <c r="JC21" s="24"/>
      <c r="JE21" s="24">
        <v>542.80973792219243</v>
      </c>
      <c r="JF21" s="24">
        <v>9.8079999999999998</v>
      </c>
    </row>
    <row r="22" spans="2:282" x14ac:dyDescent="0.3">
      <c r="JB22" s="33"/>
      <c r="JC22" s="176"/>
      <c r="JE22" s="33">
        <v>215</v>
      </c>
      <c r="JF22" s="26" t="s">
        <v>66</v>
      </c>
    </row>
    <row r="23" spans="2:282" x14ac:dyDescent="0.3">
      <c r="JB23" s="24"/>
      <c r="JC23" s="24"/>
      <c r="JE23" s="24">
        <v>547.82422572067003</v>
      </c>
      <c r="JF23" s="24">
        <v>9.7646999999999995</v>
      </c>
    </row>
    <row r="24" spans="2:282" x14ac:dyDescent="0.3">
      <c r="JB24" s="33"/>
      <c r="JC24" s="176"/>
      <c r="JE24" s="33">
        <v>216</v>
      </c>
      <c r="JF24" s="26" t="s">
        <v>66</v>
      </c>
    </row>
    <row r="25" spans="2:282" ht="15" thickBot="1" x14ac:dyDescent="0.35">
      <c r="E25" s="180" t="s">
        <v>381</v>
      </c>
      <c r="R25" s="180" t="s">
        <v>382</v>
      </c>
      <c r="AG25" s="6"/>
      <c r="AN25" s="71"/>
      <c r="BE25" s="6"/>
      <c r="BL25" s="71"/>
      <c r="BT25" s="6"/>
      <c r="CA25" s="71"/>
      <c r="CI25" s="6"/>
      <c r="CP25" s="71"/>
      <c r="CX25" s="6"/>
      <c r="DE25" s="71"/>
      <c r="DM25" s="6"/>
      <c r="DT25" s="71"/>
      <c r="EB25" s="6"/>
      <c r="EI25" s="71"/>
      <c r="EQ25" s="6"/>
      <c r="EX25" s="71"/>
      <c r="FF25" s="6"/>
      <c r="FM25" s="71"/>
      <c r="FU25" s="6"/>
      <c r="GB25" s="71"/>
      <c r="GJ25" s="6"/>
      <c r="GK25" s="6"/>
      <c r="GL25" s="6"/>
      <c r="GM25" s="6"/>
      <c r="GN25" s="6"/>
      <c r="GO25" s="6"/>
      <c r="GP25" s="6"/>
      <c r="GQ25" s="71"/>
      <c r="GR25" s="6"/>
      <c r="GY25"/>
      <c r="HF25" s="96"/>
      <c r="HN25"/>
      <c r="HU25" s="96"/>
      <c r="IC25"/>
      <c r="IJ25" s="96"/>
      <c r="IR25"/>
      <c r="IY25" s="96"/>
      <c r="JG25"/>
      <c r="JN25" s="96"/>
      <c r="JV25"/>
    </row>
    <row r="26" spans="2:282" ht="15" thickBot="1" x14ac:dyDescent="0.35">
      <c r="B26" s="71"/>
      <c r="D26" s="238" t="s">
        <v>234</v>
      </c>
      <c r="E26" s="239"/>
      <c r="F26" s="239"/>
      <c r="G26" s="240"/>
      <c r="H26" s="98"/>
      <c r="I26" s="120" t="s">
        <v>256</v>
      </c>
      <c r="J26" s="127">
        <v>5.9157298368206351E-2</v>
      </c>
      <c r="K26" s="121" t="s">
        <v>255</v>
      </c>
      <c r="N26" s="71"/>
      <c r="O26" s="71"/>
      <c r="Q26" s="238" t="s">
        <v>235</v>
      </c>
      <c r="R26" s="239"/>
      <c r="S26" s="239"/>
      <c r="T26" s="240"/>
      <c r="U26" s="98"/>
      <c r="V26" s="120" t="s">
        <v>343</v>
      </c>
      <c r="W26" s="128">
        <v>0.20058024551161466</v>
      </c>
      <c r="X26" s="121" t="s">
        <v>255</v>
      </c>
      <c r="AG26" s="6"/>
      <c r="AN26" s="71"/>
      <c r="BE26" s="6"/>
      <c r="BL26" s="71"/>
      <c r="BT26" s="6"/>
      <c r="CA26" s="71"/>
      <c r="CI26" s="6"/>
      <c r="CP26" s="71"/>
      <c r="CX26" s="6"/>
      <c r="DE26" s="71"/>
      <c r="DM26" s="6"/>
      <c r="DT26" s="71"/>
      <c r="EB26" s="6"/>
      <c r="EI26" s="71"/>
      <c r="EQ26" s="6"/>
      <c r="EX26" s="71"/>
      <c r="FF26" s="6"/>
      <c r="FM26" s="71"/>
      <c r="FU26" s="6"/>
      <c r="GB26" s="71"/>
      <c r="GJ26" s="6"/>
      <c r="GK26" s="6"/>
      <c r="GL26" s="6"/>
      <c r="GM26" s="6"/>
      <c r="GN26" s="6"/>
      <c r="GO26" s="6"/>
      <c r="GP26" s="6"/>
      <c r="GQ26" s="71"/>
      <c r="GR26" s="6"/>
      <c r="GY26"/>
      <c r="HF26" s="96"/>
      <c r="HN26"/>
      <c r="HU26" s="96"/>
      <c r="IC26"/>
      <c r="IJ26" s="96"/>
      <c r="IR26"/>
      <c r="IY26" s="96"/>
      <c r="JG26"/>
      <c r="JN26" s="96"/>
      <c r="JV26"/>
    </row>
    <row r="27" spans="2:282" ht="15" thickBot="1" x14ac:dyDescent="0.35">
      <c r="B27" s="157"/>
      <c r="C27" s="158"/>
      <c r="D27" s="233" t="s">
        <v>401</v>
      </c>
      <c r="E27" s="234"/>
      <c r="F27" s="234"/>
      <c r="G27" s="235"/>
      <c r="H27" s="158"/>
      <c r="I27" s="157"/>
      <c r="J27" s="71"/>
      <c r="K27" s="71"/>
      <c r="L27" s="71"/>
      <c r="N27" s="71"/>
      <c r="O27" s="157"/>
      <c r="P27" s="158"/>
      <c r="Q27" s="233" t="s">
        <v>404</v>
      </c>
      <c r="R27" s="234"/>
      <c r="S27" s="234"/>
      <c r="T27" s="235"/>
      <c r="U27" s="158"/>
      <c r="V27" s="157"/>
      <c r="AG27" s="6"/>
      <c r="AN27" s="71"/>
      <c r="BE27" s="6"/>
      <c r="BL27" s="71"/>
      <c r="BT27" s="6"/>
      <c r="CA27" s="71"/>
      <c r="CI27" s="6"/>
      <c r="CP27" s="71"/>
      <c r="CX27" s="6"/>
      <c r="DE27" s="71"/>
      <c r="DM27" s="6"/>
      <c r="DT27" s="71"/>
      <c r="EB27" s="6"/>
      <c r="EI27" s="71"/>
      <c r="EQ27" s="6"/>
      <c r="EX27" s="71"/>
      <c r="FF27" s="6"/>
      <c r="FM27" s="71"/>
      <c r="FU27" s="6"/>
      <c r="GB27" s="71"/>
      <c r="GJ27" s="6"/>
      <c r="GK27" s="6"/>
      <c r="GL27" s="6"/>
      <c r="GM27" s="6"/>
      <c r="GN27" s="6"/>
      <c r="GO27" s="6"/>
      <c r="GP27" s="6"/>
      <c r="GQ27" s="71"/>
      <c r="GR27" s="6"/>
      <c r="GY27"/>
      <c r="HF27" s="96"/>
      <c r="HN27"/>
      <c r="HU27" s="96"/>
      <c r="IC27"/>
      <c r="IJ27" s="96"/>
      <c r="IR27"/>
      <c r="IY27" s="96"/>
      <c r="JG27"/>
      <c r="JN27" s="96"/>
      <c r="JV27"/>
    </row>
    <row r="28" spans="2:282" ht="15" thickBot="1" x14ac:dyDescent="0.35">
      <c r="B28" s="158"/>
      <c r="C28" s="241" t="s">
        <v>402</v>
      </c>
      <c r="D28" s="242"/>
      <c r="E28" s="242"/>
      <c r="F28" s="242"/>
      <c r="G28" s="242"/>
      <c r="H28" s="243"/>
      <c r="I28" s="158"/>
      <c r="J28" s="71"/>
      <c r="K28" s="167"/>
      <c r="L28" s="71"/>
      <c r="N28" s="71"/>
      <c r="O28" s="158"/>
      <c r="P28" s="241" t="s">
        <v>405</v>
      </c>
      <c r="Q28" s="242"/>
      <c r="R28" s="242"/>
      <c r="S28" s="242"/>
      <c r="T28" s="242"/>
      <c r="U28" s="243"/>
      <c r="V28" s="158"/>
      <c r="Y28" s="122"/>
      <c r="Z28" s="122"/>
      <c r="AA28" s="122"/>
      <c r="AB28" s="122"/>
      <c r="AC28" s="122"/>
      <c r="AD28" s="122"/>
      <c r="AE28" s="122"/>
      <c r="AF28" s="122"/>
      <c r="AG28" s="6"/>
      <c r="AN28" s="71"/>
      <c r="BE28" s="6"/>
      <c r="BL28" s="71"/>
      <c r="BT28" s="6"/>
      <c r="CA28" s="71"/>
      <c r="CI28" s="6"/>
      <c r="CP28" s="71"/>
      <c r="CX28" s="6"/>
      <c r="DE28" s="71"/>
      <c r="DM28" s="6"/>
      <c r="DT28" s="71"/>
      <c r="EB28" s="6"/>
      <c r="EI28" s="71"/>
      <c r="EQ28" s="6"/>
      <c r="EX28" s="71"/>
      <c r="FF28" s="6"/>
      <c r="FM28" s="71"/>
      <c r="FU28" s="6"/>
      <c r="GB28" s="71"/>
      <c r="GJ28" s="6"/>
      <c r="GK28" s="6"/>
      <c r="GL28" s="6"/>
      <c r="GM28" s="6"/>
      <c r="GN28" s="6"/>
      <c r="GO28" s="6"/>
      <c r="GP28" s="6"/>
      <c r="GQ28" s="71"/>
      <c r="GR28" s="6"/>
      <c r="GY28"/>
      <c r="HF28" s="96"/>
      <c r="HN28"/>
      <c r="HU28" s="96"/>
      <c r="IC28"/>
      <c r="IJ28" s="96"/>
      <c r="IR28"/>
      <c r="IY28" s="96"/>
      <c r="JG28"/>
      <c r="JN28" s="96"/>
      <c r="JV28"/>
    </row>
    <row r="29" spans="2:282" ht="15" thickBot="1" x14ac:dyDescent="0.35">
      <c r="B29" s="230" t="s">
        <v>403</v>
      </c>
      <c r="C29" s="231"/>
      <c r="D29" s="231"/>
      <c r="E29" s="231"/>
      <c r="F29" s="231"/>
      <c r="G29" s="231"/>
      <c r="H29" s="231"/>
      <c r="I29" s="232"/>
      <c r="J29" s="101" t="s">
        <v>238</v>
      </c>
      <c r="K29" s="163"/>
      <c r="L29" s="113"/>
      <c r="N29" s="75"/>
      <c r="O29" s="230" t="s">
        <v>406</v>
      </c>
      <c r="P29" s="231"/>
      <c r="Q29" s="231"/>
      <c r="R29" s="231"/>
      <c r="S29" s="231"/>
      <c r="T29" s="231"/>
      <c r="U29" s="231"/>
      <c r="V29" s="232"/>
      <c r="W29" s="101" t="s">
        <v>238</v>
      </c>
      <c r="Y29" s="122"/>
      <c r="Z29" s="123"/>
      <c r="AA29" s="123"/>
      <c r="AB29" s="123"/>
      <c r="AC29" s="123"/>
      <c r="AD29" s="123"/>
      <c r="AE29" s="123"/>
      <c r="AF29" s="124"/>
      <c r="AG29" s="6"/>
      <c r="AN29" s="71"/>
      <c r="BE29" s="6"/>
      <c r="BL29" s="71"/>
      <c r="BT29" s="6"/>
      <c r="CA29" s="71"/>
      <c r="CI29" s="6"/>
      <c r="CP29" s="71"/>
      <c r="CX29" s="6"/>
      <c r="DE29" s="71"/>
      <c r="DM29" s="6"/>
      <c r="DT29" s="71"/>
      <c r="EB29" s="6"/>
      <c r="EI29" s="71"/>
      <c r="EQ29" s="6"/>
      <c r="EX29" s="71"/>
      <c r="FF29" s="6"/>
      <c r="FM29" s="71"/>
      <c r="FU29" s="6"/>
      <c r="GB29" s="71"/>
      <c r="GJ29" s="6"/>
      <c r="GK29" s="6"/>
      <c r="GL29" s="6"/>
      <c r="GM29" s="6"/>
      <c r="GN29" s="6"/>
      <c r="GO29" s="6"/>
      <c r="GP29" s="6"/>
      <c r="GQ29" s="71"/>
      <c r="GR29" s="6"/>
      <c r="GY29"/>
      <c r="HF29" s="96"/>
      <c r="HN29"/>
      <c r="HU29" s="96"/>
      <c r="IC29"/>
      <c r="IJ29" s="96"/>
      <c r="IR29"/>
      <c r="IY29" s="96"/>
      <c r="JG29"/>
      <c r="JN29" s="96"/>
      <c r="JV29"/>
    </row>
    <row r="30" spans="2:282" ht="15" thickBot="1" x14ac:dyDescent="0.35">
      <c r="B30" s="99" t="s">
        <v>233</v>
      </c>
      <c r="C30" s="99" t="s">
        <v>230</v>
      </c>
      <c r="D30" s="99" t="s">
        <v>231</v>
      </c>
      <c r="E30" s="99" t="s">
        <v>232</v>
      </c>
      <c r="F30" s="99" t="s">
        <v>230</v>
      </c>
      <c r="G30" s="99" t="s">
        <v>231</v>
      </c>
      <c r="H30" s="99" t="s">
        <v>236</v>
      </c>
      <c r="I30" s="100" t="s">
        <v>237</v>
      </c>
      <c r="J30" s="102" t="s">
        <v>241</v>
      </c>
      <c r="K30" s="164"/>
      <c r="L30" s="114"/>
      <c r="O30" s="99" t="s">
        <v>233</v>
      </c>
      <c r="P30" s="99" t="s">
        <v>230</v>
      </c>
      <c r="Q30" s="99" t="s">
        <v>231</v>
      </c>
      <c r="R30" s="99" t="s">
        <v>232</v>
      </c>
      <c r="S30" s="99" t="s">
        <v>230</v>
      </c>
      <c r="T30" s="99" t="s">
        <v>231</v>
      </c>
      <c r="U30" s="99" t="s">
        <v>232</v>
      </c>
      <c r="V30" s="100" t="s">
        <v>237</v>
      </c>
      <c r="W30" s="102" t="s">
        <v>241</v>
      </c>
      <c r="Y30" s="122"/>
      <c r="Z30" s="125"/>
      <c r="AA30" s="125"/>
      <c r="AB30" s="125"/>
      <c r="AC30" s="125"/>
      <c r="AD30" s="125"/>
      <c r="AE30" s="122"/>
      <c r="AF30" s="122"/>
      <c r="AG30" s="6"/>
      <c r="AN30" s="71"/>
      <c r="BE30" s="6"/>
      <c r="BL30" s="71"/>
      <c r="BT30" s="6"/>
      <c r="CA30" s="71"/>
      <c r="CI30" s="6"/>
      <c r="CP30" s="71"/>
      <c r="CX30" s="6"/>
      <c r="DE30" s="71"/>
      <c r="DM30" s="6"/>
      <c r="DT30" s="71"/>
      <c r="EB30" s="6"/>
      <c r="EI30" s="71"/>
      <c r="EQ30" s="6"/>
      <c r="EX30" s="71"/>
      <c r="FF30" s="6"/>
      <c r="FM30" s="71"/>
      <c r="FU30" s="6"/>
      <c r="GB30" s="71"/>
      <c r="GJ30" s="6"/>
      <c r="GK30" s="6"/>
      <c r="GL30" s="6"/>
      <c r="GM30" s="6"/>
      <c r="GN30" s="6"/>
      <c r="GO30" s="6"/>
      <c r="GP30" s="6"/>
      <c r="GQ30" s="71"/>
      <c r="GR30" s="6"/>
      <c r="GY30"/>
      <c r="HF30" s="96"/>
      <c r="HN30"/>
      <c r="HU30" s="96"/>
      <c r="IC30"/>
      <c r="IJ30" s="96"/>
      <c r="IR30"/>
      <c r="IY30" s="96"/>
      <c r="JG30"/>
      <c r="JN30" s="96"/>
      <c r="JV30"/>
    </row>
    <row r="31" spans="2:282" x14ac:dyDescent="0.3">
      <c r="B31" s="66">
        <v>1</v>
      </c>
      <c r="C31" s="139">
        <v>447.99501525588164</v>
      </c>
      <c r="D31" s="67">
        <v>-1.048939240037728</v>
      </c>
      <c r="E31" s="137">
        <v>-1.0480096266984547</v>
      </c>
      <c r="F31" s="76"/>
      <c r="G31" s="103"/>
      <c r="H31" s="76"/>
      <c r="I31" s="103"/>
      <c r="J31" s="104">
        <v>9.2961333927332745E-4</v>
      </c>
      <c r="K31" s="165"/>
      <c r="L31" s="115"/>
      <c r="N31" s="63"/>
      <c r="O31" s="66">
        <v>1</v>
      </c>
      <c r="P31" s="67">
        <v>461.09173504358034</v>
      </c>
      <c r="Q31" s="67">
        <v>-3.5585519198156197</v>
      </c>
      <c r="R31" s="159">
        <v>-3.5554100539594335</v>
      </c>
      <c r="S31" s="76"/>
      <c r="T31" s="103"/>
      <c r="U31" s="76"/>
      <c r="V31" s="103"/>
      <c r="W31" s="104">
        <v>3.1418658561861434E-3</v>
      </c>
      <c r="Y31" s="125"/>
      <c r="Z31" s="125"/>
      <c r="AA31" s="125"/>
      <c r="AB31" s="125"/>
      <c r="AC31" s="125"/>
      <c r="AD31" s="125"/>
      <c r="AE31" s="122"/>
      <c r="AF31" s="122"/>
      <c r="AG31" s="6"/>
      <c r="AN31" s="71"/>
      <c r="BE31" s="6"/>
      <c r="BL31" s="71"/>
      <c r="BT31" s="6"/>
      <c r="CA31" s="71"/>
      <c r="CI31" s="6"/>
      <c r="CP31" s="71"/>
      <c r="CX31" s="6"/>
      <c r="DE31" s="71"/>
      <c r="DM31" s="6"/>
      <c r="DT31" s="71"/>
      <c r="EB31" s="6"/>
      <c r="EI31" s="71"/>
      <c r="EQ31" s="6"/>
      <c r="EX31" s="71"/>
      <c r="FF31" s="6"/>
      <c r="FM31" s="71"/>
      <c r="FU31" s="6"/>
      <c r="GB31" s="71"/>
      <c r="GJ31" s="6"/>
      <c r="GK31" s="6"/>
      <c r="GL31" s="6"/>
      <c r="GM31" s="6"/>
      <c r="GN31" s="6"/>
      <c r="GO31" s="6"/>
      <c r="GP31" s="6"/>
      <c r="GQ31" s="71"/>
      <c r="GR31" s="6"/>
      <c r="GY31"/>
      <c r="HF31" s="96"/>
      <c r="HN31"/>
      <c r="HU31" s="96"/>
      <c r="IC31"/>
      <c r="IJ31" s="96"/>
      <c r="IR31"/>
      <c r="IY31" s="96"/>
      <c r="JG31"/>
      <c r="JN31" s="96"/>
      <c r="JV31"/>
    </row>
    <row r="32" spans="2:282" x14ac:dyDescent="0.3">
      <c r="B32" s="68">
        <v>2</v>
      </c>
      <c r="C32" s="140">
        <v>454.38211514606797</v>
      </c>
      <c r="D32" s="69">
        <v>-1.0420071666185182</v>
      </c>
      <c r="E32" s="138">
        <v>-1.0414150099328361</v>
      </c>
      <c r="F32" s="77"/>
      <c r="G32" s="105"/>
      <c r="H32" s="78"/>
      <c r="I32" s="106"/>
      <c r="J32" s="107">
        <v>5.9215668568213253E-4</v>
      </c>
      <c r="K32" s="165"/>
      <c r="L32" s="115"/>
      <c r="N32" s="63"/>
      <c r="O32" s="68">
        <v>2</v>
      </c>
      <c r="P32" s="69">
        <v>467.48200212108088</v>
      </c>
      <c r="Q32" s="69">
        <v>-3.5350346919153957</v>
      </c>
      <c r="R32" s="160">
        <v>-3.5330390069745201</v>
      </c>
      <c r="S32" s="77"/>
      <c r="T32" s="105"/>
      <c r="U32" s="78"/>
      <c r="V32" s="106"/>
      <c r="W32" s="107">
        <v>1.9956849408755417E-3</v>
      </c>
      <c r="Y32" s="125"/>
      <c r="Z32" s="125"/>
      <c r="AA32" s="125"/>
      <c r="AB32" s="125"/>
      <c r="AC32" s="125"/>
      <c r="AD32" s="125"/>
      <c r="AE32" s="125"/>
      <c r="AF32" s="125"/>
      <c r="AG32" s="6"/>
      <c r="AN32" s="71"/>
      <c r="BE32" s="6"/>
      <c r="BL32" s="71"/>
      <c r="BT32" s="6"/>
      <c r="CA32" s="71"/>
      <c r="CI32" s="6"/>
      <c r="CP32" s="71"/>
      <c r="CX32" s="6"/>
      <c r="DE32" s="71"/>
      <c r="DM32" s="6"/>
      <c r="DT32" s="71"/>
      <c r="EB32" s="6"/>
      <c r="EI32" s="71"/>
      <c r="EQ32" s="6"/>
      <c r="EX32" s="71"/>
      <c r="FF32" s="6"/>
      <c r="FM32" s="71"/>
      <c r="FU32" s="6"/>
      <c r="GB32" s="71"/>
      <c r="GJ32" s="6"/>
      <c r="GK32" s="6"/>
      <c r="GL32" s="6"/>
      <c r="GM32" s="6"/>
      <c r="GN32" s="6"/>
      <c r="GO32" s="6"/>
      <c r="GP32" s="6"/>
      <c r="GQ32" s="71"/>
      <c r="GR32" s="6"/>
      <c r="GY32"/>
      <c r="HF32" s="96"/>
      <c r="HN32"/>
      <c r="HU32" s="96"/>
      <c r="IC32"/>
      <c r="IJ32" s="96"/>
      <c r="IR32"/>
      <c r="IY32" s="96"/>
      <c r="JG32"/>
      <c r="JN32" s="96"/>
      <c r="JV32"/>
    </row>
    <row r="33" spans="2:283" x14ac:dyDescent="0.3">
      <c r="B33" s="68">
        <v>3</v>
      </c>
      <c r="C33" s="140">
        <v>460.81168837322747</v>
      </c>
      <c r="D33" s="69">
        <v>-1.0350734225723612</v>
      </c>
      <c r="E33" s="138">
        <v>-1.0347765398715263</v>
      </c>
      <c r="F33" s="77"/>
      <c r="G33" s="108"/>
      <c r="H33" s="78"/>
      <c r="I33" s="106"/>
      <c r="J33" s="107">
        <v>2.9688270083494395E-4</v>
      </c>
      <c r="K33" s="165"/>
      <c r="L33" s="115"/>
      <c r="N33" s="63"/>
      <c r="O33" s="68">
        <v>3</v>
      </c>
      <c r="P33" s="69">
        <v>473.91472153279665</v>
      </c>
      <c r="Q33" s="69">
        <v>-3.5115117963725533</v>
      </c>
      <c r="R33" s="160">
        <v>-3.5105193428579855</v>
      </c>
      <c r="S33" s="77"/>
      <c r="T33" s="105"/>
      <c r="U33" s="78"/>
      <c r="V33" s="106"/>
      <c r="W33" s="107">
        <v>9.9245351456778153E-4</v>
      </c>
      <c r="AG33" s="6"/>
      <c r="AN33" s="71"/>
      <c r="BE33" s="6"/>
      <c r="BL33" s="71"/>
      <c r="BT33" s="6"/>
      <c r="CA33" s="71"/>
      <c r="CI33" s="6"/>
      <c r="CP33" s="71"/>
      <c r="CX33" s="6"/>
      <c r="DE33" s="71"/>
      <c r="DM33" s="6"/>
      <c r="DT33" s="71"/>
      <c r="EB33" s="6"/>
      <c r="EI33" s="71"/>
      <c r="EQ33" s="6"/>
      <c r="EX33" s="71"/>
      <c r="FF33" s="6"/>
      <c r="FM33" s="71"/>
      <c r="FU33" s="6"/>
      <c r="GB33" s="71"/>
      <c r="GJ33" s="6"/>
      <c r="GK33" s="6"/>
      <c r="GL33" s="6"/>
      <c r="GM33" s="6"/>
      <c r="GN33" s="6"/>
      <c r="GO33" s="6"/>
      <c r="GP33" s="6"/>
      <c r="GQ33" s="71"/>
      <c r="GR33" s="6"/>
      <c r="GY33"/>
      <c r="HF33" s="96"/>
      <c r="HN33"/>
      <c r="HU33" s="96"/>
      <c r="IC33"/>
      <c r="IJ33" s="96"/>
      <c r="IR33"/>
      <c r="IY33" s="96"/>
      <c r="JG33"/>
      <c r="JN33" s="96"/>
      <c r="JV33"/>
    </row>
    <row r="34" spans="2:283" x14ac:dyDescent="0.3">
      <c r="B34" s="68">
        <v>4</v>
      </c>
      <c r="C34" s="140">
        <v>467.2843143999221</v>
      </c>
      <c r="D34" s="69">
        <v>-1.0281380190159739</v>
      </c>
      <c r="E34" s="138">
        <v>-1.0280936182252243</v>
      </c>
      <c r="F34" s="77"/>
      <c r="G34" s="108"/>
      <c r="H34" s="78"/>
      <c r="I34" s="106"/>
      <c r="J34" s="107">
        <v>4.4400790749632435E-5</v>
      </c>
      <c r="K34" s="165"/>
      <c r="L34" s="115"/>
      <c r="N34" s="63"/>
      <c r="O34" s="68">
        <v>4</v>
      </c>
      <c r="P34" s="69">
        <v>480.3904727362455</v>
      </c>
      <c r="Q34" s="69">
        <v>-3.4879832709008265</v>
      </c>
      <c r="R34" s="160">
        <v>-3.4878490330449514</v>
      </c>
      <c r="S34" s="77"/>
      <c r="T34" s="105"/>
      <c r="U34" s="78"/>
      <c r="V34" s="106"/>
      <c r="W34" s="107">
        <v>1.3423785587507453E-4</v>
      </c>
      <c r="AG34" s="6"/>
      <c r="AN34" s="71"/>
      <c r="BE34" s="6"/>
      <c r="BL34" s="71"/>
      <c r="BT34" s="6"/>
      <c r="CA34" s="71"/>
      <c r="CI34" s="6"/>
      <c r="CP34" s="71"/>
      <c r="CX34" s="6"/>
      <c r="DE34" s="71"/>
      <c r="DM34" s="6"/>
      <c r="DT34" s="71"/>
      <c r="EB34" s="6"/>
      <c r="EI34" s="71"/>
      <c r="EQ34" s="6"/>
      <c r="EX34" s="71"/>
      <c r="FF34" s="6"/>
      <c r="FM34" s="71"/>
      <c r="FU34" s="6"/>
      <c r="GB34" s="71"/>
      <c r="GJ34" s="6"/>
      <c r="GK34" s="6"/>
      <c r="GL34" s="6"/>
      <c r="GM34" s="6"/>
      <c r="GN34" s="6"/>
      <c r="GO34" s="6"/>
      <c r="GP34" s="6"/>
      <c r="GQ34" s="71"/>
      <c r="GR34" s="6"/>
      <c r="GY34"/>
      <c r="HF34" s="96"/>
      <c r="HN34"/>
      <c r="HU34" s="96"/>
      <c r="IC34"/>
      <c r="IJ34" s="96"/>
      <c r="IR34"/>
      <c r="IY34" s="96"/>
      <c r="JG34"/>
      <c r="JN34" s="96"/>
      <c r="JV34"/>
    </row>
    <row r="35" spans="2:283" x14ac:dyDescent="0.3">
      <c r="B35" s="68">
        <v>5</v>
      </c>
      <c r="C35" s="140">
        <v>473.80058455189555</v>
      </c>
      <c r="D35" s="69">
        <v>-1.0212009670687356</v>
      </c>
      <c r="E35" s="138">
        <v>-1.0213656344560134</v>
      </c>
      <c r="F35" s="77"/>
      <c r="G35" s="108"/>
      <c r="H35" s="78"/>
      <c r="I35" s="106"/>
      <c r="J35" s="107">
        <v>-1.6466738727771713E-4</v>
      </c>
      <c r="K35" s="165"/>
      <c r="L35" s="115"/>
      <c r="N35" s="63"/>
      <c r="O35" s="68">
        <v>5</v>
      </c>
      <c r="P35" s="69">
        <v>486.90984705216056</v>
      </c>
      <c r="Q35" s="69">
        <v>-3.4644491532229806</v>
      </c>
      <c r="R35" s="160">
        <v>-3.4650260074397963</v>
      </c>
      <c r="S35" s="77"/>
      <c r="T35" s="105"/>
      <c r="U35" s="78"/>
      <c r="V35" s="106"/>
      <c r="W35" s="107">
        <v>-5.7685421681563653E-4</v>
      </c>
      <c r="AG35" s="6"/>
      <c r="AN35" s="71"/>
      <c r="BE35" s="6"/>
      <c r="BL35" s="71"/>
      <c r="BT35" s="6"/>
      <c r="CA35" s="71"/>
      <c r="CI35" s="6"/>
      <c r="CP35" s="71"/>
      <c r="CX35" s="6"/>
      <c r="DE35" s="71"/>
      <c r="DM35" s="6"/>
      <c r="DT35" s="71"/>
      <c r="EB35" s="6"/>
      <c r="EI35" s="71"/>
      <c r="EQ35" s="6"/>
      <c r="EX35" s="71"/>
      <c r="FF35" s="6"/>
      <c r="FM35" s="71"/>
      <c r="FU35" s="6"/>
      <c r="GB35" s="71"/>
      <c r="GJ35" s="6"/>
      <c r="GK35" s="6"/>
      <c r="GL35" s="6"/>
      <c r="GM35" s="6"/>
      <c r="GN35" s="6"/>
      <c r="GO35" s="6"/>
      <c r="GP35" s="6"/>
      <c r="GQ35" s="71"/>
      <c r="GR35" s="6"/>
      <c r="GY35"/>
      <c r="HF35" s="96"/>
      <c r="HN35"/>
      <c r="HU35" s="96"/>
      <c r="IC35"/>
      <c r="IJ35" s="96"/>
      <c r="IR35"/>
      <c r="IY35" s="96"/>
      <c r="JG35"/>
      <c r="JN35" s="96"/>
      <c r="JV35"/>
    </row>
    <row r="36" spans="2:283" x14ac:dyDescent="0.3">
      <c r="B36" s="68">
        <v>6</v>
      </c>
      <c r="C36" s="140">
        <v>480.36110234416606</v>
      </c>
      <c r="D36" s="69">
        <v>-1.0142622778526673</v>
      </c>
      <c r="E36" s="138">
        <v>-1.0145919654406719</v>
      </c>
      <c r="F36" s="77"/>
      <c r="G36" s="108"/>
      <c r="H36" s="78"/>
      <c r="I36" s="106"/>
      <c r="J36" s="107">
        <v>-3.2968758800455689E-4</v>
      </c>
      <c r="K36" s="165"/>
      <c r="L36" s="115"/>
      <c r="N36" s="63"/>
      <c r="O36" s="68">
        <v>6</v>
      </c>
      <c r="P36" s="69">
        <v>493.47344799058317</v>
      </c>
      <c r="Q36" s="69">
        <v>-3.4409094810707419</v>
      </c>
      <c r="R36" s="160">
        <v>-3.4420481532745661</v>
      </c>
      <c r="S36" s="77"/>
      <c r="T36" s="105"/>
      <c r="U36" s="78"/>
      <c r="V36" s="106"/>
      <c r="W36" s="107">
        <v>-1.1386722038242425E-3</v>
      </c>
      <c r="AG36" s="6"/>
      <c r="AN36" s="71"/>
      <c r="BE36" s="6"/>
      <c r="BL36" s="71"/>
      <c r="BT36" s="6"/>
      <c r="CA36" s="71"/>
      <c r="CI36" s="6"/>
      <c r="CP36" s="71"/>
      <c r="CX36" s="6"/>
      <c r="DE36" s="71"/>
      <c r="DM36" s="6"/>
      <c r="DT36" s="71"/>
      <c r="EB36" s="6"/>
      <c r="EI36" s="71"/>
      <c r="EQ36" s="6"/>
      <c r="EX36" s="71"/>
      <c r="FF36" s="6"/>
      <c r="FM36" s="71"/>
      <c r="FU36" s="6"/>
      <c r="GB36" s="71"/>
      <c r="GJ36" s="6"/>
      <c r="GK36" s="6"/>
      <c r="GL36" s="6"/>
      <c r="GM36" s="6"/>
      <c r="GN36" s="6"/>
      <c r="GO36" s="6"/>
      <c r="GP36" s="6"/>
      <c r="GQ36" s="71"/>
      <c r="GR36" s="6"/>
      <c r="GY36"/>
      <c r="HF36" s="96"/>
      <c r="HN36"/>
      <c r="HU36" s="96"/>
      <c r="IC36"/>
      <c r="IJ36" s="96"/>
      <c r="IR36"/>
      <c r="IY36" s="96"/>
      <c r="JG36"/>
      <c r="JN36" s="96"/>
      <c r="JV36"/>
    </row>
    <row r="37" spans="2:283" x14ac:dyDescent="0.3">
      <c r="B37" s="68">
        <v>7</v>
      </c>
      <c r="C37" s="140">
        <v>486.96648381840066</v>
      </c>
      <c r="D37" s="69">
        <v>-1.0073219624924152</v>
      </c>
      <c r="E37" s="138">
        <v>-1.0077719751223393</v>
      </c>
      <c r="F37" s="77"/>
      <c r="G37" s="108"/>
      <c r="H37" s="78"/>
      <c r="I37" s="106"/>
      <c r="J37" s="107">
        <v>-4.5001262992405699E-4</v>
      </c>
      <c r="K37" s="165"/>
      <c r="L37" s="115"/>
      <c r="N37" s="63"/>
      <c r="O37" s="68">
        <v>7</v>
      </c>
      <c r="P37" s="69">
        <v>500.08189158823728</v>
      </c>
      <c r="Q37" s="69">
        <v>-3.4173642921847436</v>
      </c>
      <c r="R37" s="160">
        <v>-3.4189133139278987</v>
      </c>
      <c r="S37" s="77"/>
      <c r="T37" s="105"/>
      <c r="U37" s="78"/>
      <c r="V37" s="106"/>
      <c r="W37" s="107">
        <v>-1.5490217431550768E-3</v>
      </c>
      <c r="AG37" s="6"/>
      <c r="AN37" s="71"/>
      <c r="BE37" s="6"/>
      <c r="BL37" s="71"/>
      <c r="BT37" s="6"/>
      <c r="CA37" s="71"/>
      <c r="CI37" s="6"/>
      <c r="CP37" s="71"/>
      <c r="CX37" s="6"/>
      <c r="DE37" s="71"/>
      <c r="DM37" s="6"/>
      <c r="DT37" s="71"/>
      <c r="EB37" s="6"/>
      <c r="EI37" s="71"/>
      <c r="EQ37" s="6"/>
      <c r="EX37" s="71"/>
      <c r="FF37" s="6"/>
      <c r="FM37" s="71"/>
      <c r="FU37" s="6"/>
      <c r="GB37" s="71"/>
      <c r="GJ37" s="6"/>
      <c r="GK37" s="6"/>
      <c r="GL37" s="6"/>
      <c r="GM37" s="6"/>
      <c r="GN37" s="6"/>
      <c r="GO37" s="6"/>
      <c r="GP37" s="6"/>
      <c r="GQ37" s="71"/>
      <c r="GR37" s="6"/>
      <c r="GY37"/>
      <c r="HF37" s="96"/>
      <c r="HN37"/>
      <c r="HU37" s="96"/>
      <c r="IC37"/>
      <c r="IJ37" s="96"/>
      <c r="IR37"/>
      <c r="IY37" s="96"/>
      <c r="JG37"/>
      <c r="JN37" s="96"/>
      <c r="JV37"/>
    </row>
    <row r="38" spans="2:283" x14ac:dyDescent="0.3">
      <c r="B38" s="68">
        <v>8</v>
      </c>
      <c r="C38" s="140">
        <v>493.61735789204334</v>
      </c>
      <c r="D38" s="69">
        <v>-1.0003800321152332</v>
      </c>
      <c r="E38" s="138">
        <v>-1.0009050141500442</v>
      </c>
      <c r="F38" s="77"/>
      <c r="G38" s="108"/>
      <c r="H38" s="78"/>
      <c r="I38" s="106"/>
      <c r="J38" s="107">
        <v>-5.2498203481099459E-4</v>
      </c>
      <c r="K38" s="165"/>
      <c r="L38" s="115"/>
      <c r="N38" s="63"/>
      <c r="O38" s="68">
        <v>8</v>
      </c>
      <c r="P38" s="69">
        <v>506.73580675765749</v>
      </c>
      <c r="Q38" s="69">
        <v>-3.3938136243144656</v>
      </c>
      <c r="R38" s="160">
        <v>-3.3956192877027926</v>
      </c>
      <c r="S38" s="77"/>
      <c r="T38" s="105"/>
      <c r="U38" s="78"/>
      <c r="V38" s="106"/>
      <c r="W38" s="107">
        <v>-1.8056633883269946E-3</v>
      </c>
      <c r="AG38" s="6"/>
      <c r="AN38" s="71"/>
      <c r="BE38" s="6"/>
      <c r="BL38" s="71"/>
      <c r="BT38" s="6"/>
      <c r="CA38" s="71"/>
      <c r="CI38" s="6"/>
      <c r="CP38" s="71"/>
      <c r="CX38" s="6"/>
      <c r="DE38" s="71"/>
      <c r="DM38" s="6"/>
      <c r="DT38" s="71"/>
      <c r="EB38" s="6"/>
      <c r="EI38" s="71"/>
      <c r="EQ38" s="6"/>
      <c r="EX38" s="71"/>
      <c r="FF38" s="6"/>
      <c r="FM38" s="71"/>
      <c r="FU38" s="6"/>
      <c r="GB38" s="71"/>
      <c r="GJ38" s="6"/>
      <c r="GK38" s="6"/>
      <c r="GL38" s="6"/>
      <c r="GM38" s="6"/>
      <c r="GN38" s="6"/>
      <c r="GO38" s="6"/>
      <c r="GP38" s="6"/>
      <c r="GQ38" s="71"/>
      <c r="GR38" s="6"/>
      <c r="GY38"/>
      <c r="HF38" s="96"/>
      <c r="HN38"/>
      <c r="HU38" s="96"/>
      <c r="IC38"/>
      <c r="IJ38" s="96"/>
      <c r="IR38"/>
      <c r="IY38" s="96"/>
      <c r="JG38"/>
      <c r="JN38" s="96"/>
      <c r="JV38"/>
    </row>
    <row r="39" spans="2:283" x14ac:dyDescent="0.3">
      <c r="B39" s="68">
        <v>9</v>
      </c>
      <c r="C39" s="140">
        <v>500.31436671969078</v>
      </c>
      <c r="D39" s="69">
        <v>-0.99343649785096377</v>
      </c>
      <c r="E39" s="138">
        <v>-0.99399041950558631</v>
      </c>
      <c r="F39" s="77"/>
      <c r="G39" s="108"/>
      <c r="H39" s="78"/>
      <c r="I39" s="106"/>
      <c r="J39" s="107">
        <v>-5.5392165462253562E-4</v>
      </c>
      <c r="K39" s="165"/>
      <c r="L39" s="115"/>
      <c r="N39" s="63"/>
      <c r="O39" s="68">
        <v>9</v>
      </c>
      <c r="P39" s="69">
        <v>513.43583564856465</v>
      </c>
      <c r="Q39" s="69">
        <v>-3.3702575152181709</v>
      </c>
      <c r="R39" s="160">
        <v>-3.372163826561505</v>
      </c>
      <c r="S39" s="77"/>
      <c r="T39" s="105"/>
      <c r="U39" s="78"/>
      <c r="V39" s="106"/>
      <c r="W39" s="107">
        <v>-1.9063113433341883E-3</v>
      </c>
      <c r="AG39" s="6"/>
      <c r="AK39" s="71"/>
      <c r="BE39" s="6"/>
      <c r="BI39" s="71"/>
      <c r="BT39" s="6"/>
      <c r="BX39" s="71"/>
      <c r="CI39" s="6"/>
      <c r="CM39" s="71"/>
      <c r="CX39" s="6"/>
      <c r="DB39" s="71"/>
      <c r="DM39" s="6"/>
      <c r="DQ39" s="71"/>
      <c r="EB39" s="6"/>
      <c r="EF39" s="71"/>
      <c r="EQ39" s="6"/>
      <c r="EU39" s="71"/>
      <c r="FF39" s="6"/>
      <c r="FJ39" s="71"/>
      <c r="FU39" s="6"/>
      <c r="FY39" s="71"/>
      <c r="GJ39" s="6"/>
      <c r="GK39" s="6"/>
      <c r="GL39" s="6"/>
      <c r="GM39" s="6"/>
      <c r="GN39" s="96"/>
      <c r="GY39"/>
      <c r="HC39" s="96"/>
      <c r="HN39"/>
      <c r="HR39" s="96"/>
      <c r="IC39"/>
      <c r="IG39" s="96"/>
      <c r="IR39"/>
      <c r="IV39" s="96"/>
      <c r="JG39"/>
      <c r="JK39" s="96"/>
      <c r="JV39"/>
    </row>
    <row r="40" spans="2:283" x14ac:dyDescent="0.3">
      <c r="B40" s="68">
        <v>10</v>
      </c>
      <c r="C40" s="140">
        <v>507.0581660672359</v>
      </c>
      <c r="D40" s="69">
        <v>-0.98649137083202132</v>
      </c>
      <c r="E40" s="138">
        <v>-0.98702751411723944</v>
      </c>
      <c r="F40" s="77"/>
      <c r="G40" s="108"/>
      <c r="H40" s="78"/>
      <c r="I40" s="106"/>
      <c r="J40" s="107">
        <v>-5.3614328521811583E-4</v>
      </c>
      <c r="K40" s="165"/>
      <c r="L40" s="115"/>
      <c r="N40" s="63"/>
      <c r="O40" s="68">
        <v>10</v>
      </c>
      <c r="P40" s="69">
        <v>520.18263402200967</v>
      </c>
      <c r="Q40" s="69">
        <v>-3.3466960026628447</v>
      </c>
      <c r="R40" s="160">
        <v>-3.3485446348157484</v>
      </c>
      <c r="S40" s="77"/>
      <c r="T40" s="105"/>
      <c r="U40" s="78"/>
      <c r="V40" s="106"/>
      <c r="W40" s="107">
        <v>-1.8486321529036509E-3</v>
      </c>
      <c r="AG40" s="6"/>
      <c r="AH40" s="71"/>
      <c r="BE40" s="6"/>
      <c r="BF40" s="71"/>
      <c r="BT40" s="6"/>
      <c r="BU40" s="71"/>
      <c r="CI40" s="6"/>
      <c r="CJ40" s="71"/>
      <c r="CX40" s="6"/>
      <c r="CY40" s="71"/>
      <c r="DM40" s="6"/>
      <c r="DN40" s="71"/>
      <c r="EB40" s="6"/>
      <c r="EC40" s="71"/>
      <c r="EQ40" s="6"/>
      <c r="ER40" s="71"/>
      <c r="FF40" s="6"/>
      <c r="FG40" s="71"/>
      <c r="FU40" s="6"/>
      <c r="FV40" s="71"/>
      <c r="GJ40" s="6"/>
      <c r="GK40" s="96"/>
      <c r="GY40"/>
      <c r="GZ40" s="96"/>
      <c r="HN40"/>
      <c r="HO40" s="96"/>
      <c r="IC40"/>
      <c r="ID40" s="96"/>
      <c r="IR40"/>
      <c r="IS40" s="96"/>
      <c r="JG40"/>
      <c r="JH40" s="96"/>
      <c r="JV40"/>
      <c r="JW40" s="6"/>
    </row>
    <row r="41" spans="2:283" x14ac:dyDescent="0.3">
      <c r="B41" s="68">
        <v>11</v>
      </c>
      <c r="C41" s="140">
        <v>513.84942569932389</v>
      </c>
      <c r="D41" s="69">
        <v>-0.97954466219337422</v>
      </c>
      <c r="E41" s="138">
        <v>-0.98001560645970498</v>
      </c>
      <c r="F41" s="77"/>
      <c r="G41" s="108"/>
      <c r="H41" s="78"/>
      <c r="I41" s="106"/>
      <c r="J41" s="107">
        <v>-4.7094426633076392E-4</v>
      </c>
      <c r="K41" s="165"/>
      <c r="L41" s="115"/>
      <c r="N41" s="63"/>
      <c r="O41" s="68">
        <v>11</v>
      </c>
      <c r="P41" s="69">
        <v>526.97687163782962</v>
      </c>
      <c r="Q41" s="69">
        <v>-3.3231291244241383</v>
      </c>
      <c r="R41" s="160">
        <v>-3.324759367770286</v>
      </c>
      <c r="S41" s="77"/>
      <c r="T41" s="105"/>
      <c r="U41" s="78"/>
      <c r="V41" s="106"/>
      <c r="W41" s="107">
        <v>-1.6302433461476973E-3</v>
      </c>
      <c r="AG41" s="6"/>
      <c r="AH41" s="71"/>
      <c r="BE41" s="6"/>
      <c r="BF41" s="71"/>
      <c r="BT41" s="6"/>
      <c r="BU41" s="71"/>
      <c r="CI41" s="6"/>
      <c r="CJ41" s="71"/>
      <c r="CX41" s="6"/>
      <c r="CY41" s="71"/>
      <c r="DM41" s="6"/>
      <c r="DN41" s="71"/>
      <c r="EB41" s="6"/>
      <c r="EC41" s="71"/>
      <c r="EQ41" s="6"/>
      <c r="ER41" s="71"/>
      <c r="FF41" s="6"/>
      <c r="FG41" s="71"/>
      <c r="FU41" s="6"/>
      <c r="FV41" s="71"/>
      <c r="GJ41" s="6"/>
      <c r="GK41" s="96"/>
      <c r="GY41"/>
      <c r="GZ41" s="96"/>
      <c r="HN41"/>
      <c r="HO41" s="96"/>
      <c r="IC41"/>
      <c r="ID41" s="96"/>
      <c r="IR41"/>
      <c r="IS41" s="96"/>
      <c r="JG41"/>
      <c r="JH41" s="96"/>
      <c r="JV41"/>
      <c r="JW41" s="6"/>
    </row>
    <row r="42" spans="2:283" x14ac:dyDescent="0.3">
      <c r="B42" s="68">
        <v>12</v>
      </c>
      <c r="C42" s="140">
        <v>520.68882978069291</v>
      </c>
      <c r="D42" s="69">
        <v>-0.97259638307252561</v>
      </c>
      <c r="E42" s="138">
        <v>-0.97295399013973227</v>
      </c>
      <c r="F42" s="77"/>
      <c r="G42" s="108"/>
      <c r="H42" s="78"/>
      <c r="I42" s="106"/>
      <c r="J42" s="107">
        <v>-3.5760706720666668E-4</v>
      </c>
      <c r="K42" s="165"/>
      <c r="L42" s="115"/>
      <c r="N42" s="63"/>
      <c r="O42" s="68">
        <v>12</v>
      </c>
      <c r="P42" s="69">
        <v>533.819232655988</v>
      </c>
      <c r="Q42" s="69">
        <v>-3.2995569182863034</v>
      </c>
      <c r="R42" s="160">
        <v>-3.3008056303179174</v>
      </c>
      <c r="S42" s="77"/>
      <c r="T42" s="105"/>
      <c r="U42" s="78"/>
      <c r="V42" s="106"/>
      <c r="W42" s="107">
        <v>-1.2487120316140299E-3</v>
      </c>
      <c r="AG42" s="6"/>
      <c r="AH42" s="71"/>
      <c r="BE42" s="6"/>
      <c r="BF42" s="71"/>
      <c r="BT42" s="6"/>
      <c r="BU42" s="71"/>
      <c r="CI42" s="6"/>
      <c r="CJ42" s="71"/>
      <c r="CX42" s="6"/>
      <c r="CY42" s="71"/>
      <c r="DM42" s="6"/>
      <c r="DN42" s="71"/>
      <c r="EB42" s="6"/>
      <c r="EC42" s="71"/>
      <c r="EQ42" s="6"/>
      <c r="ER42" s="71"/>
      <c r="FF42" s="6"/>
      <c r="FG42" s="71"/>
      <c r="FU42" s="6"/>
      <c r="FV42" s="71"/>
      <c r="GJ42" s="6"/>
      <c r="GK42" s="96"/>
      <c r="GY42"/>
      <c r="GZ42" s="96"/>
      <c r="HN42"/>
      <c r="HO42" s="96"/>
      <c r="IC42"/>
      <c r="ID42" s="96"/>
      <c r="IR42"/>
      <c r="IS42" s="96"/>
      <c r="JG42"/>
      <c r="JH42" s="96"/>
      <c r="JV42"/>
      <c r="JW42" s="6"/>
    </row>
    <row r="43" spans="2:283" x14ac:dyDescent="0.3">
      <c r="B43" s="68">
        <v>13</v>
      </c>
      <c r="C43" s="140">
        <v>527.57707729200206</v>
      </c>
      <c r="D43" s="69">
        <v>-0.96564654460949706</v>
      </c>
      <c r="E43" s="138">
        <v>-0.96584194346678065</v>
      </c>
      <c r="F43" s="77"/>
      <c r="G43" s="108"/>
      <c r="H43" s="78"/>
      <c r="I43" s="106"/>
      <c r="J43" s="107">
        <v>-1.9539885728359074E-4</v>
      </c>
      <c r="K43" s="165"/>
      <c r="L43" s="115"/>
      <c r="N43" s="63"/>
      <c r="O43" s="68">
        <v>13</v>
      </c>
      <c r="P43" s="69">
        <v>540.71041605240316</v>
      </c>
      <c r="Q43" s="69">
        <v>-3.275979422042135</v>
      </c>
      <c r="R43" s="160">
        <v>-3.2766809754837469</v>
      </c>
      <c r="S43" s="77"/>
      <c r="T43" s="105"/>
      <c r="U43" s="78"/>
      <c r="V43" s="106"/>
      <c r="W43" s="107">
        <v>-7.0155344161193511E-4</v>
      </c>
      <c r="AG43" s="6"/>
      <c r="AH43" s="71"/>
      <c r="BE43" s="6"/>
      <c r="BF43" s="71"/>
      <c r="BT43" s="6"/>
      <c r="BU43" s="71"/>
      <c r="CI43" s="6"/>
      <c r="CJ43" s="71"/>
      <c r="CX43" s="6"/>
      <c r="CY43" s="71"/>
      <c r="DM43" s="6"/>
      <c r="DN43" s="71"/>
      <c r="EB43" s="6"/>
      <c r="EC43" s="71"/>
      <c r="EQ43" s="6"/>
      <c r="ER43" s="71"/>
      <c r="FF43" s="6"/>
      <c r="FG43" s="71"/>
      <c r="FU43" s="6"/>
      <c r="FV43" s="71"/>
      <c r="GJ43" s="6"/>
      <c r="GK43" s="96"/>
      <c r="GY43"/>
      <c r="GZ43" s="96"/>
      <c r="HN43"/>
      <c r="HO43" s="96"/>
      <c r="IC43"/>
      <c r="ID43" s="96"/>
      <c r="IR43"/>
      <c r="IS43" s="96"/>
      <c r="JG43"/>
      <c r="JH43" s="96"/>
      <c r="JV43"/>
      <c r="JW43" s="6"/>
    </row>
    <row r="44" spans="2:283" x14ac:dyDescent="0.3">
      <c r="B44" s="68">
        <v>14</v>
      </c>
      <c r="C44" s="140">
        <v>534.51488246077713</v>
      </c>
      <c r="D44" s="69">
        <v>-0.95869515794681059</v>
      </c>
      <c r="E44" s="138">
        <v>-0.95867872900807205</v>
      </c>
      <c r="F44" s="77"/>
      <c r="G44" s="108"/>
      <c r="H44" s="78"/>
      <c r="I44" s="106"/>
      <c r="J44" s="107">
        <v>1.6428938738544119E-5</v>
      </c>
      <c r="K44" s="165"/>
      <c r="L44" s="115"/>
      <c r="N44" s="63"/>
      <c r="O44" s="68">
        <v>14</v>
      </c>
      <c r="P44" s="69">
        <v>547.65113604989381</v>
      </c>
      <c r="Q44" s="69">
        <v>-3.2523966734929086</v>
      </c>
      <c r="R44" s="160">
        <v>-3.2523829029165316</v>
      </c>
      <c r="S44" s="77"/>
      <c r="T44" s="105"/>
      <c r="U44" s="78"/>
      <c r="V44" s="106"/>
      <c r="W44" s="107">
        <v>1.3770576376970212E-5</v>
      </c>
      <c r="AG44" s="6"/>
      <c r="AH44" s="71"/>
      <c r="BE44" s="6"/>
      <c r="BF44" s="71"/>
      <c r="BT44" s="6"/>
      <c r="BU44" s="71"/>
      <c r="CI44" s="6"/>
      <c r="CJ44" s="71"/>
      <c r="CX44" s="6"/>
      <c r="CY44" s="71"/>
      <c r="DM44" s="6"/>
      <c r="DN44" s="71"/>
      <c r="EB44" s="6"/>
      <c r="EC44" s="71"/>
      <c r="EQ44" s="6"/>
      <c r="ER44" s="71"/>
      <c r="FF44" s="6"/>
      <c r="FG44" s="71"/>
      <c r="FU44" s="6"/>
      <c r="FV44" s="71"/>
      <c r="GJ44" s="6"/>
      <c r="GK44" s="96"/>
      <c r="GY44"/>
      <c r="GZ44" s="96"/>
      <c r="HN44"/>
      <c r="HO44" s="96"/>
      <c r="IC44"/>
      <c r="ID44" s="96"/>
      <c r="IR44"/>
      <c r="IS44" s="96"/>
      <c r="JG44"/>
      <c r="JH44" s="96"/>
      <c r="JV44"/>
      <c r="JW44" s="6"/>
    </row>
    <row r="45" spans="2:283" x14ac:dyDescent="0.3">
      <c r="B45" s="68">
        <v>15</v>
      </c>
      <c r="C45" s="140">
        <v>541.50297520813945</v>
      </c>
      <c r="D45" s="69">
        <v>-0.95174223422946969</v>
      </c>
      <c r="E45" s="138">
        <v>-0.95146359312734796</v>
      </c>
      <c r="F45" s="77"/>
      <c r="G45" s="108"/>
      <c r="H45" s="78"/>
      <c r="I45" s="106"/>
      <c r="J45" s="107">
        <v>2.7864110212172388E-4</v>
      </c>
      <c r="K45" s="165"/>
      <c r="L45" s="115"/>
      <c r="N45" s="63"/>
      <c r="O45" s="68">
        <v>15</v>
      </c>
      <c r="P45" s="69">
        <v>554.64212256490805</v>
      </c>
      <c r="Q45" s="69">
        <v>-3.2288087104483223</v>
      </c>
      <c r="R45" s="160">
        <v>-3.2279088573247696</v>
      </c>
      <c r="S45" s="77"/>
      <c r="T45" s="105"/>
      <c r="U45" s="78"/>
      <c r="V45" s="106"/>
      <c r="W45" s="107">
        <v>8.9985312355267411E-4</v>
      </c>
      <c r="AG45" s="6"/>
      <c r="AH45" s="71"/>
      <c r="BE45" s="6"/>
      <c r="BF45" s="71"/>
      <c r="BT45" s="6"/>
      <c r="BU45" s="71"/>
      <c r="CI45" s="6"/>
      <c r="CJ45" s="71"/>
      <c r="CX45" s="6"/>
      <c r="CY45" s="71"/>
      <c r="DM45" s="6"/>
      <c r="DN45" s="71"/>
      <c r="EB45" s="6"/>
      <c r="EC45" s="71"/>
      <c r="EQ45" s="6"/>
      <c r="ER45" s="71"/>
      <c r="FF45" s="6"/>
      <c r="FG45" s="71"/>
      <c r="FU45" s="6"/>
      <c r="FV45" s="71"/>
      <c r="GJ45" s="6"/>
      <c r="GK45" s="96"/>
      <c r="GY45"/>
      <c r="GZ45" s="96"/>
      <c r="HN45"/>
      <c r="HO45" s="96"/>
      <c r="IC45"/>
      <c r="ID45" s="96"/>
      <c r="IR45"/>
      <c r="IS45" s="96"/>
      <c r="JG45"/>
      <c r="JH45" s="96"/>
      <c r="JV45"/>
      <c r="JW45" s="6"/>
    </row>
    <row r="46" spans="2:283" x14ac:dyDescent="0.3">
      <c r="B46" s="68">
        <v>16</v>
      </c>
      <c r="C46" s="140">
        <v>548.54210161201718</v>
      </c>
      <c r="D46" s="69">
        <v>-0.9447877846049435</v>
      </c>
      <c r="E46" s="138">
        <v>-0.94419576550660822</v>
      </c>
      <c r="F46" s="77"/>
      <c r="G46" s="108"/>
      <c r="H46" s="78"/>
      <c r="I46" s="106"/>
      <c r="J46" s="107">
        <v>5.9201909833528354E-4</v>
      </c>
      <c r="K46" s="165"/>
      <c r="L46" s="115"/>
      <c r="M46" s="116"/>
      <c r="N46" s="63"/>
      <c r="O46" s="68">
        <v>16</v>
      </c>
      <c r="P46" s="69">
        <v>561.68412167073461</v>
      </c>
      <c r="Q46" s="69">
        <v>-3.2052155707264336</v>
      </c>
      <c r="R46" s="160">
        <v>-3.2032562268550921</v>
      </c>
      <c r="S46" s="77"/>
      <c r="T46" s="105"/>
      <c r="U46" s="78"/>
      <c r="V46" s="106"/>
      <c r="W46" s="107">
        <v>1.9593438713414457E-3</v>
      </c>
      <c r="AG46" s="6"/>
      <c r="AH46" s="71"/>
      <c r="BE46" s="6"/>
      <c r="BF46" s="71"/>
      <c r="BT46" s="6"/>
      <c r="BU46" s="71"/>
      <c r="CI46" s="6"/>
      <c r="CJ46" s="71"/>
      <c r="CX46" s="6"/>
      <c r="CY46" s="71"/>
      <c r="DM46" s="6"/>
      <c r="DN46" s="71"/>
      <c r="EB46" s="6"/>
      <c r="EC46" s="71"/>
      <c r="EQ46" s="6"/>
      <c r="ER46" s="71"/>
      <c r="FF46" s="6"/>
      <c r="FG46" s="71"/>
      <c r="FU46" s="6"/>
      <c r="FV46" s="71"/>
      <c r="GJ46" s="6"/>
      <c r="GK46" s="96"/>
      <c r="GY46"/>
      <c r="GZ46" s="96"/>
      <c r="HN46"/>
      <c r="HO46" s="96"/>
      <c r="IC46"/>
      <c r="ID46" s="96"/>
      <c r="IR46"/>
      <c r="IS46" s="96"/>
      <c r="JG46"/>
      <c r="JH46" s="96"/>
      <c r="JV46"/>
      <c r="JW46" s="6"/>
    </row>
    <row r="47" spans="2:283" ht="15" thickBot="1" x14ac:dyDescent="0.35">
      <c r="B47" s="68">
        <v>17</v>
      </c>
      <c r="C47" s="69">
        <v>555.63302438757182</v>
      </c>
      <c r="D47" s="69">
        <v>-0.93783182022314526</v>
      </c>
      <c r="E47" s="138">
        <v>-0.93687445865007579</v>
      </c>
      <c r="F47" s="77"/>
      <c r="G47" s="108"/>
      <c r="H47" s="78"/>
      <c r="I47" s="106"/>
      <c r="J47" s="107">
        <v>9.5736157306947067E-4</v>
      </c>
      <c r="K47" s="165"/>
      <c r="L47" s="244" t="s">
        <v>358</v>
      </c>
      <c r="M47" s="244"/>
      <c r="N47" s="63"/>
      <c r="O47" s="68">
        <v>17</v>
      </c>
      <c r="P47" s="69">
        <v>568.77789607792897</v>
      </c>
      <c r="Q47" s="69">
        <v>-3.1816172921535975</v>
      </c>
      <c r="R47" s="160">
        <v>-3.1784223414103865</v>
      </c>
      <c r="S47" s="77"/>
      <c r="T47" s="105"/>
      <c r="U47" s="78"/>
      <c r="V47" s="106"/>
      <c r="W47" s="107">
        <v>3.1949507432109669E-3</v>
      </c>
      <c r="AG47" s="6"/>
      <c r="AH47" s="71"/>
      <c r="BE47" s="6"/>
      <c r="BF47" s="71"/>
      <c r="BT47" s="6"/>
      <c r="BU47" s="71"/>
      <c r="CI47" s="6"/>
      <c r="CJ47" s="71"/>
      <c r="CX47" s="6"/>
      <c r="CY47" s="71"/>
      <c r="DM47" s="6"/>
      <c r="DN47" s="71"/>
      <c r="EB47" s="6"/>
      <c r="EC47" s="71"/>
      <c r="EQ47" s="6"/>
      <c r="ER47" s="71"/>
      <c r="FF47" s="6"/>
      <c r="FG47" s="71"/>
      <c r="FU47" s="6"/>
      <c r="FV47" s="71"/>
      <c r="GJ47" s="6"/>
      <c r="GK47" s="96"/>
      <c r="GY47"/>
      <c r="GZ47" s="96"/>
      <c r="HN47"/>
      <c r="HO47" s="96"/>
      <c r="IC47"/>
      <c r="ID47" s="96"/>
      <c r="IR47"/>
      <c r="IS47" s="96"/>
      <c r="JG47"/>
      <c r="JH47" s="96"/>
      <c r="JV47"/>
      <c r="JW47" s="6"/>
    </row>
    <row r="48" spans="2:283" ht="15" thickBot="1" x14ac:dyDescent="0.35">
      <c r="E48" s="72"/>
      <c r="K48" s="166"/>
      <c r="L48" s="99" t="s">
        <v>356</v>
      </c>
      <c r="M48" s="99" t="s">
        <v>357</v>
      </c>
      <c r="AG48" s="6"/>
      <c r="AH48" s="71"/>
      <c r="BE48" s="6"/>
      <c r="BF48" s="71"/>
      <c r="BT48" s="6"/>
      <c r="BU48" s="71"/>
      <c r="CI48" s="6"/>
      <c r="CJ48" s="71"/>
      <c r="CX48" s="6"/>
      <c r="CY48" s="71"/>
      <c r="DM48" s="6"/>
      <c r="DN48" s="71"/>
      <c r="EB48" s="6"/>
      <c r="EC48" s="71"/>
      <c r="EQ48" s="6"/>
      <c r="ER48" s="71"/>
      <c r="FF48" s="6"/>
      <c r="FG48" s="71"/>
      <c r="FU48" s="6"/>
      <c r="FV48" s="71"/>
      <c r="GJ48" s="6"/>
      <c r="GK48" s="96"/>
      <c r="GY48"/>
      <c r="GZ48" s="96"/>
      <c r="HN48"/>
      <c r="HO48" s="96"/>
      <c r="IC48"/>
      <c r="ID48" s="96"/>
      <c r="IR48"/>
      <c r="IS48" s="96"/>
      <c r="JG48"/>
      <c r="JH48" s="96"/>
      <c r="JV48"/>
      <c r="JW48" s="6"/>
    </row>
    <row r="49" spans="2:283" ht="15" thickBot="1" x14ac:dyDescent="0.35">
      <c r="B49" s="227" t="s">
        <v>240</v>
      </c>
      <c r="C49" s="228"/>
      <c r="D49" s="228"/>
      <c r="E49" s="228"/>
      <c r="F49" s="228"/>
      <c r="G49" s="228"/>
      <c r="H49" s="228"/>
      <c r="I49" s="229"/>
      <c r="J49" s="101" t="s">
        <v>238</v>
      </c>
      <c r="K49" s="168" t="s">
        <v>368</v>
      </c>
      <c r="L49" s="170">
        <v>4.5748687924447265E-2</v>
      </c>
      <c r="M49" s="170">
        <v>0.15461938145415205</v>
      </c>
      <c r="N49" s="154" t="s">
        <v>355</v>
      </c>
      <c r="O49" s="227" t="s">
        <v>240</v>
      </c>
      <c r="P49" s="228"/>
      <c r="Q49" s="228"/>
      <c r="R49" s="228"/>
      <c r="S49" s="228"/>
      <c r="T49" s="228"/>
      <c r="U49" s="228"/>
      <c r="V49" s="229"/>
      <c r="W49" s="101" t="s">
        <v>238</v>
      </c>
      <c r="AG49" s="6"/>
      <c r="AH49" s="71"/>
      <c r="BE49" s="6"/>
      <c r="BF49" s="71"/>
      <c r="BT49" s="6"/>
      <c r="BU49" s="71"/>
      <c r="CI49" s="6"/>
      <c r="CJ49" s="71"/>
      <c r="CX49" s="6"/>
      <c r="CY49" s="71"/>
      <c r="DM49" s="6"/>
      <c r="DN49" s="71"/>
      <c r="EB49" s="6"/>
      <c r="EC49" s="71"/>
      <c r="EQ49" s="6"/>
      <c r="ER49" s="71"/>
      <c r="FF49" s="6"/>
      <c r="FG49" s="71"/>
      <c r="FU49" s="6"/>
      <c r="FV49" s="71"/>
      <c r="GJ49" s="6"/>
      <c r="GK49" s="96"/>
      <c r="GY49"/>
      <c r="GZ49" s="96"/>
      <c r="HN49"/>
      <c r="HO49" s="96"/>
      <c r="IC49"/>
      <c r="ID49" s="96"/>
      <c r="IR49"/>
      <c r="IS49" s="96"/>
      <c r="JG49"/>
      <c r="JH49" s="96"/>
      <c r="JV49"/>
      <c r="JW49" s="6"/>
    </row>
    <row r="50" spans="2:283" ht="15" thickBot="1" x14ac:dyDescent="0.35">
      <c r="B50" s="99" t="s">
        <v>233</v>
      </c>
      <c r="C50" s="99" t="s">
        <v>246</v>
      </c>
      <c r="D50" s="99" t="s">
        <v>245</v>
      </c>
      <c r="E50" s="99" t="s">
        <v>247</v>
      </c>
      <c r="F50" s="99" t="s">
        <v>246</v>
      </c>
      <c r="G50" s="99" t="s">
        <v>245</v>
      </c>
      <c r="H50" s="99" t="s">
        <v>244</v>
      </c>
      <c r="I50" s="100" t="s">
        <v>243</v>
      </c>
      <c r="J50" s="102" t="s">
        <v>242</v>
      </c>
      <c r="K50" s="169" t="s">
        <v>369</v>
      </c>
      <c r="L50" s="171">
        <v>2.6212067363319425E-3</v>
      </c>
      <c r="M50" s="171">
        <v>8.8590379882462662E-3</v>
      </c>
      <c r="N50" s="154" t="s">
        <v>355</v>
      </c>
      <c r="O50" s="99" t="s">
        <v>233</v>
      </c>
      <c r="P50" s="99" t="s">
        <v>246</v>
      </c>
      <c r="Q50" s="99" t="s">
        <v>245</v>
      </c>
      <c r="R50" s="99" t="s">
        <v>247</v>
      </c>
      <c r="S50" s="99" t="s">
        <v>246</v>
      </c>
      <c r="T50" s="99" t="s">
        <v>245</v>
      </c>
      <c r="U50" s="99" t="s">
        <v>244</v>
      </c>
      <c r="V50" s="100" t="s">
        <v>243</v>
      </c>
      <c r="W50" s="102" t="s">
        <v>242</v>
      </c>
      <c r="AG50" s="6"/>
      <c r="AH50" s="71"/>
      <c r="BE50" s="6"/>
      <c r="BF50" s="71"/>
      <c r="BT50" s="6"/>
      <c r="BU50" s="71"/>
      <c r="CI50" s="6"/>
      <c r="CJ50" s="71"/>
      <c r="CX50" s="6"/>
      <c r="CY50" s="71"/>
      <c r="DM50" s="6"/>
      <c r="DN50" s="71"/>
      <c r="EB50" s="6"/>
      <c r="EC50" s="71"/>
      <c r="EQ50" s="6"/>
      <c r="ER50" s="71"/>
      <c r="FF50" s="6"/>
      <c r="FG50" s="71"/>
      <c r="FU50" s="6"/>
      <c r="FV50" s="71"/>
      <c r="GJ50" s="6"/>
      <c r="GK50" s="96"/>
      <c r="GY50"/>
      <c r="GZ50" s="96"/>
      <c r="HN50"/>
      <c r="HO50" s="96"/>
      <c r="IC50"/>
      <c r="ID50" s="96"/>
      <c r="IR50"/>
      <c r="IS50" s="96"/>
      <c r="JG50"/>
      <c r="JH50" s="96"/>
      <c r="JV50"/>
      <c r="JW50" s="6"/>
    </row>
    <row r="51" spans="2:283" x14ac:dyDescent="0.3">
      <c r="B51" s="66">
        <v>1</v>
      </c>
      <c r="C51" s="139">
        <v>176.37599025822112</v>
      </c>
      <c r="D51" s="139">
        <v>-0.41296820473926299</v>
      </c>
      <c r="E51" s="137">
        <v>-0.41260221523561208</v>
      </c>
      <c r="F51" s="109"/>
      <c r="G51" s="110"/>
      <c r="H51" s="109"/>
      <c r="I51" s="110"/>
      <c r="J51" s="104">
        <v>3.6598950365091632E-4</v>
      </c>
      <c r="K51" s="165"/>
      <c r="L51" s="131">
        <v>3.6598950365090976E-4</v>
      </c>
      <c r="M51" s="63">
        <v>1.2369550614905744E-3</v>
      </c>
      <c r="O51" s="66">
        <v>1</v>
      </c>
      <c r="P51" s="67">
        <v>181.53217915101587</v>
      </c>
      <c r="Q51" s="67">
        <v>-1.4010046928407951</v>
      </c>
      <c r="R51" s="111">
        <v>-1.3997677377793045</v>
      </c>
      <c r="S51" s="109"/>
      <c r="T51" s="110"/>
      <c r="U51" s="109"/>
      <c r="V51" s="110"/>
      <c r="W51" s="104">
        <v>1.2369550614906076E-3</v>
      </c>
      <c r="AG51" s="6"/>
      <c r="AH51" s="71"/>
      <c r="BE51" s="6"/>
      <c r="BF51" s="71"/>
      <c r="BT51" s="6"/>
      <c r="BU51" s="71"/>
      <c r="CI51" s="6"/>
      <c r="CJ51" s="71"/>
      <c r="CX51" s="6"/>
      <c r="CY51" s="71"/>
      <c r="DM51" s="6"/>
      <c r="DN51" s="71"/>
      <c r="EB51" s="6"/>
      <c r="EC51" s="71"/>
      <c r="EQ51" s="6"/>
      <c r="ER51" s="71"/>
      <c r="FF51" s="6"/>
      <c r="FG51" s="71"/>
      <c r="FU51" s="6"/>
      <c r="FV51" s="71"/>
      <c r="GJ51" s="6"/>
      <c r="GK51" s="96"/>
      <c r="GY51"/>
      <c r="GZ51" s="96"/>
      <c r="HN51"/>
      <c r="HO51" s="96"/>
      <c r="IC51"/>
      <c r="ID51" s="96"/>
      <c r="IR51"/>
      <c r="IS51" s="96"/>
      <c r="JG51"/>
      <c r="JH51" s="96"/>
      <c r="JV51"/>
      <c r="JW51" s="6"/>
    </row>
    <row r="52" spans="2:283" x14ac:dyDescent="0.3">
      <c r="B52" s="68">
        <v>2</v>
      </c>
      <c r="C52" s="140">
        <v>178.89059651419998</v>
      </c>
      <c r="D52" s="140">
        <v>-0.41023904197579458</v>
      </c>
      <c r="E52" s="138">
        <v>-0.41000590942237641</v>
      </c>
      <c r="F52" s="77"/>
      <c r="G52" s="105"/>
      <c r="H52" s="77"/>
      <c r="I52" s="105"/>
      <c r="J52" s="107">
        <v>2.3313255341816242E-4</v>
      </c>
      <c r="K52" s="165"/>
      <c r="L52" s="131">
        <v>2.3313255341816941E-4</v>
      </c>
      <c r="M52" s="63">
        <v>7.8570273262812407E-4</v>
      </c>
      <c r="O52" s="68">
        <v>2</v>
      </c>
      <c r="P52" s="69">
        <v>184.04803233113421</v>
      </c>
      <c r="Q52" s="69">
        <v>-1.3917459416989746</v>
      </c>
      <c r="R52" s="112">
        <v>-1.3909602389663465</v>
      </c>
      <c r="S52" s="77"/>
      <c r="T52" s="105"/>
      <c r="U52" s="77"/>
      <c r="V52" s="105"/>
      <c r="W52" s="107">
        <v>7.8570273262816603E-4</v>
      </c>
      <c r="AG52" s="6"/>
      <c r="AH52" s="71"/>
      <c r="BE52" s="6"/>
      <c r="BF52" s="71"/>
      <c r="BT52" s="6"/>
      <c r="BU52" s="71"/>
      <c r="CI52" s="6"/>
      <c r="CJ52" s="71"/>
      <c r="CX52" s="6"/>
      <c r="CY52" s="71"/>
      <c r="DM52" s="6"/>
      <c r="DN52" s="71"/>
      <c r="EB52" s="6"/>
      <c r="EC52" s="71"/>
      <c r="EQ52" s="6"/>
      <c r="ER52" s="71"/>
      <c r="FF52" s="6"/>
      <c r="FG52" s="71"/>
      <c r="FU52" s="6"/>
      <c r="FV52" s="71"/>
      <c r="GJ52" s="6"/>
      <c r="GK52" s="96"/>
      <c r="GY52"/>
      <c r="GZ52" s="96"/>
      <c r="HN52"/>
      <c r="HO52" s="96"/>
      <c r="IC52"/>
      <c r="ID52" s="96"/>
      <c r="IR52"/>
      <c r="IS52" s="96"/>
      <c r="JG52"/>
      <c r="JH52" s="96"/>
      <c r="JV52"/>
      <c r="JW52" s="6"/>
    </row>
    <row r="53" spans="2:283" x14ac:dyDescent="0.3">
      <c r="B53" s="68">
        <v>3</v>
      </c>
      <c r="C53" s="140">
        <v>181.42192455638877</v>
      </c>
      <c r="D53" s="140">
        <v>-0.40750922148518159</v>
      </c>
      <c r="E53" s="138">
        <v>-0.40739233853209694</v>
      </c>
      <c r="F53" s="77"/>
      <c r="G53" s="105"/>
      <c r="H53" s="77"/>
      <c r="I53" s="105"/>
      <c r="J53" s="107">
        <v>1.168829530846236E-4</v>
      </c>
      <c r="K53" s="165"/>
      <c r="L53" s="131">
        <v>1.1688295308465158E-4</v>
      </c>
      <c r="M53" s="63">
        <v>3.9072973014486756E-4</v>
      </c>
      <c r="O53" s="68">
        <v>3</v>
      </c>
      <c r="P53" s="69">
        <v>186.58059902866009</v>
      </c>
      <c r="Q53" s="69">
        <v>-1.3824849592017927</v>
      </c>
      <c r="R53" s="112">
        <v>-1.3820942294716478</v>
      </c>
      <c r="S53" s="77"/>
      <c r="T53" s="105"/>
      <c r="U53" s="77"/>
      <c r="V53" s="105"/>
      <c r="W53" s="107">
        <v>3.9072973014479589E-4</v>
      </c>
      <c r="AG53" s="6"/>
      <c r="AH53" s="71"/>
      <c r="BE53" s="6"/>
      <c r="BF53" s="71"/>
      <c r="BT53" s="6"/>
      <c r="BU53" s="71"/>
      <c r="CI53" s="6"/>
      <c r="CJ53" s="71"/>
      <c r="CX53" s="6"/>
      <c r="CY53" s="71"/>
      <c r="DM53" s="6"/>
      <c r="DN53" s="71"/>
      <c r="EB53" s="6"/>
      <c r="EC53" s="71"/>
      <c r="EQ53" s="6"/>
      <c r="ER53" s="71"/>
      <c r="FF53" s="6"/>
      <c r="FG53" s="71"/>
      <c r="FU53" s="6"/>
      <c r="FV53" s="71"/>
      <c r="GJ53" s="6"/>
      <c r="GK53" s="96"/>
      <c r="GY53"/>
      <c r="GZ53" s="96"/>
      <c r="HN53"/>
      <c r="HO53" s="96"/>
      <c r="IC53"/>
      <c r="ID53" s="96"/>
      <c r="IR53"/>
      <c r="IS53" s="96"/>
      <c r="JG53"/>
      <c r="JH53" s="96"/>
      <c r="JV53"/>
      <c r="JW53" s="6"/>
    </row>
    <row r="54" spans="2:283" x14ac:dyDescent="0.3">
      <c r="B54" s="68">
        <v>4</v>
      </c>
      <c r="C54" s="140">
        <v>183.97020251965438</v>
      </c>
      <c r="D54" s="140">
        <v>-0.40477874764408422</v>
      </c>
      <c r="E54" s="138">
        <v>-0.40476126701780485</v>
      </c>
      <c r="F54" s="77"/>
      <c r="G54" s="105"/>
      <c r="H54" s="77"/>
      <c r="I54" s="105"/>
      <c r="J54" s="107">
        <v>1.7480626279382848E-5</v>
      </c>
      <c r="K54" s="165"/>
      <c r="L54" s="131">
        <v>1.7480626279375855E-5</v>
      </c>
      <c r="M54" s="63">
        <v>5.2849549557087983E-5</v>
      </c>
      <c r="O54" s="68">
        <v>4</v>
      </c>
      <c r="P54" s="69">
        <v>189.1301073764746</v>
      </c>
      <c r="Q54" s="69">
        <v>-1.3732217601971757</v>
      </c>
      <c r="R54" s="112">
        <v>-1.3731689106476186</v>
      </c>
      <c r="S54" s="77"/>
      <c r="T54" s="105"/>
      <c r="U54" s="77"/>
      <c r="V54" s="105"/>
      <c r="W54" s="107">
        <v>5.2849549557115955E-5</v>
      </c>
      <c r="AG54" s="6"/>
      <c r="AH54" s="71"/>
      <c r="BE54" s="6"/>
      <c r="BF54" s="71"/>
      <c r="BT54" s="6"/>
      <c r="BU54" s="71"/>
      <c r="CI54" s="6"/>
      <c r="CJ54" s="71"/>
      <c r="CX54" s="6"/>
      <c r="CY54" s="71"/>
      <c r="DM54" s="6"/>
      <c r="DN54" s="71"/>
      <c r="EB54" s="6"/>
      <c r="EC54" s="71"/>
      <c r="EQ54" s="6"/>
      <c r="ER54" s="71"/>
      <c r="FF54" s="6"/>
      <c r="FG54" s="71"/>
      <c r="FU54" s="6"/>
      <c r="FV54" s="71"/>
      <c r="GJ54" s="6"/>
      <c r="GK54" s="96"/>
      <c r="GY54"/>
      <c r="GZ54" s="96"/>
      <c r="HN54"/>
      <c r="HO54" s="96"/>
      <c r="IC54"/>
      <c r="ID54" s="96"/>
      <c r="IR54"/>
      <c r="IS54" s="96"/>
      <c r="JG54"/>
      <c r="JH54" s="96"/>
      <c r="JV54"/>
      <c r="JW54" s="6"/>
    </row>
    <row r="55" spans="2:283" x14ac:dyDescent="0.3">
      <c r="B55" s="68">
        <v>5</v>
      </c>
      <c r="C55" s="140">
        <v>186.53566320940769</v>
      </c>
      <c r="D55" s="140">
        <v>-0.40204762483021089</v>
      </c>
      <c r="E55" s="138">
        <v>-0.40211245451024147</v>
      </c>
      <c r="F55" s="77"/>
      <c r="G55" s="105"/>
      <c r="H55" s="77"/>
      <c r="I55" s="105"/>
      <c r="J55" s="107">
        <v>-6.4829680030597289E-5</v>
      </c>
      <c r="K55" s="165"/>
      <c r="L55" s="131">
        <v>-6.4829680030575876E-5</v>
      </c>
      <c r="M55" s="63">
        <v>-2.2710795937630479E-4</v>
      </c>
      <c r="O55" s="68">
        <v>5</v>
      </c>
      <c r="P55" s="69">
        <v>191.69679017801596</v>
      </c>
      <c r="Q55" s="69">
        <v>-1.3639563595366064</v>
      </c>
      <c r="R55" s="112">
        <v>-1.3641834674959827</v>
      </c>
      <c r="S55" s="77"/>
      <c r="T55" s="105"/>
      <c r="U55" s="77"/>
      <c r="V55" s="105"/>
      <c r="W55" s="107">
        <v>-2.2710795937623486E-4</v>
      </c>
      <c r="AG55" s="6"/>
      <c r="AH55" s="71"/>
      <c r="BE55" s="6"/>
      <c r="BF55" s="71"/>
      <c r="BT55" s="6"/>
      <c r="BU55" s="71"/>
      <c r="CI55" s="6"/>
      <c r="CJ55" s="71"/>
      <c r="CX55" s="6"/>
      <c r="CY55" s="71"/>
      <c r="DM55" s="6"/>
      <c r="DN55" s="71"/>
      <c r="EB55" s="6"/>
      <c r="EC55" s="71"/>
      <c r="EQ55" s="6"/>
      <c r="ER55" s="71"/>
      <c r="FF55" s="6"/>
      <c r="FG55" s="71"/>
      <c r="FU55" s="6"/>
      <c r="FV55" s="71"/>
      <c r="GJ55" s="6"/>
      <c r="GK55" s="96"/>
      <c r="GY55"/>
      <c r="GZ55" s="96"/>
      <c r="HN55"/>
      <c r="HO55" s="96"/>
      <c r="IC55"/>
      <c r="ID55" s="96"/>
      <c r="IR55"/>
      <c r="IS55" s="96"/>
      <c r="JG55"/>
      <c r="JH55" s="96"/>
      <c r="JV55"/>
      <c r="JW55" s="6"/>
    </row>
    <row r="56" spans="2:283" x14ac:dyDescent="0.3">
      <c r="B56" s="68">
        <v>6</v>
      </c>
      <c r="C56" s="140">
        <v>189.11854422998664</v>
      </c>
      <c r="D56" s="140">
        <v>-0.39931585742230996</v>
      </c>
      <c r="E56" s="138">
        <v>-0.39944565568530388</v>
      </c>
      <c r="F56" s="77"/>
      <c r="G56" s="105"/>
      <c r="H56" s="77"/>
      <c r="I56" s="105"/>
      <c r="J56" s="107">
        <v>-1.2979826299392002E-4</v>
      </c>
      <c r="K56" s="165"/>
      <c r="L56" s="131">
        <v>-1.2979826299391872E-4</v>
      </c>
      <c r="M56" s="63">
        <v>-4.4829614323771416E-4</v>
      </c>
      <c r="O56" s="68">
        <v>6</v>
      </c>
      <c r="P56" s="69">
        <v>194.28088503566266</v>
      </c>
      <c r="Q56" s="69">
        <v>-1.3546887720750953</v>
      </c>
      <c r="R56" s="112">
        <v>-1.355137068218333</v>
      </c>
      <c r="S56" s="77"/>
      <c r="T56" s="105"/>
      <c r="U56" s="77"/>
      <c r="V56" s="105"/>
      <c r="W56" s="107">
        <v>-4.4829614323789072E-4</v>
      </c>
      <c r="AG56" s="6"/>
      <c r="AH56" s="71"/>
      <c r="BE56" s="6"/>
      <c r="BF56" s="71"/>
      <c r="BT56" s="6"/>
      <c r="BU56" s="71"/>
      <c r="CI56" s="6"/>
      <c r="CJ56" s="71"/>
      <c r="CX56" s="6"/>
      <c r="CY56" s="71"/>
      <c r="DM56" s="6"/>
      <c r="DN56" s="71"/>
      <c r="EB56" s="6"/>
      <c r="EC56" s="71"/>
      <c r="EQ56" s="6"/>
      <c r="ER56" s="71"/>
      <c r="FF56" s="6"/>
      <c r="FG56" s="71"/>
      <c r="FU56" s="6"/>
      <c r="FV56" s="71"/>
      <c r="GJ56" s="6"/>
      <c r="GK56" s="96"/>
      <c r="GY56"/>
      <c r="GZ56" s="96"/>
      <c r="HN56"/>
      <c r="HO56" s="96"/>
      <c r="IC56"/>
      <c r="ID56" s="96"/>
      <c r="IR56"/>
      <c r="IS56" s="96"/>
      <c r="JG56"/>
      <c r="JH56" s="96"/>
      <c r="JV56"/>
      <c r="JW56" s="6"/>
    </row>
    <row r="57" spans="2:283" x14ac:dyDescent="0.3">
      <c r="B57" s="68">
        <v>7</v>
      </c>
      <c r="C57" s="140">
        <v>191.71908811748057</v>
      </c>
      <c r="D57" s="140">
        <v>-0.39658344980016347</v>
      </c>
      <c r="E57" s="138">
        <v>-0.39676062012690522</v>
      </c>
      <c r="F57" s="77"/>
      <c r="G57" s="105"/>
      <c r="H57" s="77"/>
      <c r="I57" s="105"/>
      <c r="J57" s="107">
        <v>-1.7717032674175473E-4</v>
      </c>
      <c r="K57" s="165"/>
      <c r="L57" s="131">
        <v>-1.7717032674174904E-4</v>
      </c>
      <c r="M57" s="63">
        <v>-6.0985107998234866E-4</v>
      </c>
      <c r="O57" s="68">
        <v>7</v>
      </c>
      <c r="P57" s="69">
        <v>196.88263448355798</v>
      </c>
      <c r="Q57" s="69">
        <v>-1.3454190126711589</v>
      </c>
      <c r="R57" s="112">
        <v>-1.3460288637511413</v>
      </c>
      <c r="S57" s="77"/>
      <c r="T57" s="105"/>
      <c r="U57" s="77"/>
      <c r="V57" s="105"/>
      <c r="W57" s="107">
        <v>-6.0985107998231365E-4</v>
      </c>
      <c r="AG57" s="6"/>
      <c r="AH57" s="71"/>
      <c r="BE57" s="6"/>
      <c r="BF57" s="71"/>
      <c r="BT57" s="6"/>
      <c r="BU57" s="71"/>
      <c r="CI57" s="6"/>
      <c r="CJ57" s="71"/>
      <c r="CX57" s="6"/>
      <c r="CY57" s="71"/>
      <c r="DM57" s="6"/>
      <c r="DN57" s="71"/>
      <c r="EB57" s="6"/>
      <c r="EC57" s="71"/>
      <c r="EQ57" s="6"/>
      <c r="ER57" s="71"/>
      <c r="FF57" s="6"/>
      <c r="FG57" s="71"/>
      <c r="FU57" s="6"/>
      <c r="FV57" s="71"/>
      <c r="GJ57" s="6"/>
      <c r="GK57" s="96"/>
      <c r="GY57"/>
      <c r="GZ57" s="96"/>
      <c r="HN57"/>
      <c r="HO57" s="96"/>
      <c r="IC57"/>
      <c r="ID57" s="96"/>
      <c r="IR57"/>
      <c r="IS57" s="96"/>
      <c r="JG57"/>
      <c r="JH57" s="96"/>
      <c r="JV57"/>
      <c r="JW57" s="6"/>
    </row>
    <row r="58" spans="2:283" x14ac:dyDescent="0.3">
      <c r="B58" s="68">
        <v>8</v>
      </c>
      <c r="C58" s="140">
        <v>194.33754247718241</v>
      </c>
      <c r="D58" s="140">
        <v>-0.39385040634457996</v>
      </c>
      <c r="E58" s="138">
        <v>-0.39405709218505675</v>
      </c>
      <c r="F58" s="77"/>
      <c r="G58" s="105"/>
      <c r="H58" s="77"/>
      <c r="I58" s="105"/>
      <c r="J58" s="107">
        <v>-2.0668584047676952E-4</v>
      </c>
      <c r="K58" s="165"/>
      <c r="L58" s="131">
        <v>-2.0668584047678351E-4</v>
      </c>
      <c r="M58" s="63">
        <v>-7.1089109776667492E-4</v>
      </c>
      <c r="O58" s="68">
        <v>8</v>
      </c>
      <c r="P58" s="69">
        <v>199.502286125062</v>
      </c>
      <c r="Q58" s="69">
        <v>-1.3361470961867974</v>
      </c>
      <c r="R58" s="112">
        <v>-1.3368579872845641</v>
      </c>
      <c r="S58" s="77"/>
      <c r="T58" s="105"/>
      <c r="U58" s="77"/>
      <c r="V58" s="105"/>
      <c r="W58" s="107">
        <v>-7.1089109776653332E-4</v>
      </c>
      <c r="AG58" s="6"/>
      <c r="AH58" s="71"/>
      <c r="BE58" s="6"/>
      <c r="BF58" s="71"/>
      <c r="BT58" s="6"/>
      <c r="BU58" s="71"/>
      <c r="CI58" s="6"/>
      <c r="CJ58" s="71"/>
      <c r="CX58" s="6"/>
      <c r="CY58" s="71"/>
      <c r="DM58" s="6"/>
      <c r="DN58" s="71"/>
      <c r="EB58" s="6"/>
      <c r="EC58" s="71"/>
      <c r="EQ58" s="6"/>
      <c r="ER58" s="71"/>
      <c r="FF58" s="6"/>
      <c r="FG58" s="71"/>
      <c r="FU58" s="6"/>
      <c r="FV58" s="71"/>
      <c r="GJ58" s="6"/>
      <c r="GK58" s="96"/>
      <c r="GY58"/>
      <c r="GZ58" s="96"/>
      <c r="HN58"/>
      <c r="HO58" s="96"/>
      <c r="IC58"/>
      <c r="ID58" s="96"/>
      <c r="IR58"/>
      <c r="IS58" s="96"/>
      <c r="JG58"/>
      <c r="JH58" s="96"/>
      <c r="JV58"/>
      <c r="JW58" s="6"/>
    </row>
    <row r="59" spans="2:283" x14ac:dyDescent="0.3">
      <c r="B59" s="68">
        <v>9</v>
      </c>
      <c r="C59" s="140">
        <v>196.97416012586251</v>
      </c>
      <c r="D59" s="140">
        <v>-0.39111673143738729</v>
      </c>
      <c r="E59" s="138">
        <v>-0.39133481082897098</v>
      </c>
      <c r="F59" s="77"/>
      <c r="G59" s="105"/>
      <c r="H59" s="77"/>
      <c r="I59" s="105"/>
      <c r="J59" s="107">
        <v>-2.1807939158367544E-4</v>
      </c>
      <c r="K59" s="165"/>
      <c r="L59" s="131">
        <v>-2.1807939158369205E-4</v>
      </c>
      <c r="M59" s="63">
        <v>-7.5051627690325695E-4</v>
      </c>
      <c r="O59" s="68">
        <v>9</v>
      </c>
      <c r="P59" s="69">
        <v>202.14009277502544</v>
      </c>
      <c r="Q59" s="69">
        <v>-1.3268730374874689</v>
      </c>
      <c r="R59" s="112">
        <v>-1.3276235537643721</v>
      </c>
      <c r="S59" s="77"/>
      <c r="T59" s="105"/>
      <c r="U59" s="77"/>
      <c r="V59" s="105"/>
      <c r="W59" s="107">
        <v>-7.5051627690322377E-4</v>
      </c>
      <c r="AG59" s="6"/>
      <c r="AH59" s="71"/>
      <c r="BE59" s="6"/>
      <c r="BF59" s="71"/>
      <c r="BT59" s="6"/>
      <c r="BU59" s="71"/>
      <c r="CI59" s="6"/>
      <c r="CJ59" s="71"/>
      <c r="CX59" s="6"/>
      <c r="CY59" s="71"/>
      <c r="DM59" s="6"/>
      <c r="DN59" s="71"/>
      <c r="EB59" s="6"/>
      <c r="EC59" s="71"/>
      <c r="EQ59" s="6"/>
      <c r="ER59" s="71"/>
      <c r="FF59" s="6"/>
      <c r="FG59" s="71"/>
      <c r="FU59" s="6"/>
      <c r="FV59" s="71"/>
      <c r="GJ59" s="6"/>
      <c r="GK59" s="96"/>
      <c r="GY59"/>
      <c r="GZ59" s="96"/>
      <c r="HN59"/>
      <c r="HO59" s="96"/>
      <c r="IC59"/>
      <c r="ID59" s="96"/>
      <c r="IR59"/>
      <c r="IS59" s="96"/>
      <c r="JG59"/>
      <c r="JH59" s="96"/>
      <c r="JV59"/>
      <c r="JW59" s="6"/>
    </row>
    <row r="60" spans="2:283" x14ac:dyDescent="0.3">
      <c r="B60" s="68">
        <v>10</v>
      </c>
      <c r="C60" s="140">
        <v>199.62919923906924</v>
      </c>
      <c r="D60" s="140">
        <v>-0.3883824294614257</v>
      </c>
      <c r="E60" s="138">
        <v>-0.38859350949497617</v>
      </c>
      <c r="F60" s="77"/>
      <c r="G60" s="105"/>
      <c r="H60" s="77"/>
      <c r="I60" s="105"/>
      <c r="J60" s="107">
        <v>-2.110800335504393E-4</v>
      </c>
      <c r="K60" s="165"/>
      <c r="L60" s="131">
        <v>-2.1108003355047034E-4</v>
      </c>
      <c r="M60" s="63">
        <v>-7.2780793421411971E-4</v>
      </c>
      <c r="O60" s="68">
        <v>10</v>
      </c>
      <c r="P60" s="69">
        <v>204.79631260709041</v>
      </c>
      <c r="Q60" s="69">
        <v>-1.3175968514420648</v>
      </c>
      <c r="R60" s="112">
        <v>-1.318324659376279</v>
      </c>
      <c r="S60" s="77"/>
      <c r="T60" s="105"/>
      <c r="U60" s="77"/>
      <c r="V60" s="105"/>
      <c r="W60" s="107">
        <v>-7.2780793421403579E-4</v>
      </c>
      <c r="AG60" s="6"/>
      <c r="AH60" s="71"/>
      <c r="BE60" s="6"/>
      <c r="BF60" s="71"/>
      <c r="BT60" s="6"/>
      <c r="BU60" s="71"/>
      <c r="CI60" s="6"/>
      <c r="CJ60" s="71"/>
      <c r="CX60" s="6"/>
      <c r="CY60" s="71"/>
      <c r="DM60" s="6"/>
      <c r="DN60" s="71"/>
      <c r="EB60" s="6"/>
      <c r="EC60" s="71"/>
      <c r="EQ60" s="6"/>
      <c r="ER60" s="71"/>
      <c r="FF60" s="6"/>
      <c r="FG60" s="71"/>
      <c r="FU60" s="6"/>
      <c r="FV60" s="71"/>
      <c r="GJ60" s="6"/>
      <c r="GK60" s="96"/>
      <c r="GY60"/>
      <c r="GZ60" s="96"/>
      <c r="HN60"/>
      <c r="HO60" s="96"/>
      <c r="IC60"/>
      <c r="ID60" s="96"/>
      <c r="IR60"/>
      <c r="IS60" s="96"/>
      <c r="JG60"/>
      <c r="JH60" s="96"/>
      <c r="JV60"/>
      <c r="JW60" s="6"/>
    </row>
    <row r="61" spans="2:283" x14ac:dyDescent="0.3">
      <c r="B61" s="68">
        <v>11</v>
      </c>
      <c r="C61" s="140">
        <v>202.30292350367083</v>
      </c>
      <c r="D61" s="140">
        <v>-0.38564750480054105</v>
      </c>
      <c r="E61" s="138">
        <v>-0.38583291592901769</v>
      </c>
      <c r="F61" s="77"/>
      <c r="G61" s="105"/>
      <c r="H61" s="77"/>
      <c r="I61" s="105"/>
      <c r="J61" s="107">
        <v>-1.8541112847667869E-4</v>
      </c>
      <c r="K61" s="165"/>
      <c r="L61" s="131">
        <v>-1.8541112847664243E-4</v>
      </c>
      <c r="M61" s="63">
        <v>-6.4182808903456845E-4</v>
      </c>
      <c r="O61" s="68">
        <v>11</v>
      </c>
      <c r="P61" s="69">
        <v>207.47120930623214</v>
      </c>
      <c r="Q61" s="69">
        <v>-1.3083185529228891</v>
      </c>
      <c r="R61" s="112">
        <v>-1.3089603810119237</v>
      </c>
      <c r="S61" s="77"/>
      <c r="T61" s="105"/>
      <c r="U61" s="77"/>
      <c r="V61" s="105"/>
      <c r="W61" s="107">
        <v>-6.4182808903452649E-4</v>
      </c>
      <c r="AG61" s="6"/>
      <c r="AH61" s="71"/>
      <c r="BE61" s="6"/>
      <c r="BF61" s="71"/>
      <c r="BT61" s="6"/>
      <c r="BU61" s="71"/>
      <c r="CI61" s="6"/>
      <c r="CJ61" s="71"/>
      <c r="CX61" s="6"/>
      <c r="CY61" s="71"/>
      <c r="DM61" s="6"/>
      <c r="DN61" s="71"/>
      <c r="EB61" s="6"/>
      <c r="EC61" s="71"/>
      <c r="EQ61" s="6"/>
      <c r="ER61" s="71"/>
      <c r="FF61" s="6"/>
      <c r="FG61" s="71"/>
      <c r="FU61" s="6"/>
      <c r="FV61" s="71"/>
      <c r="GJ61" s="6"/>
      <c r="GK61" s="96"/>
      <c r="GY61"/>
      <c r="GZ61" s="96"/>
      <c r="HN61"/>
      <c r="HO61" s="96"/>
      <c r="IC61"/>
      <c r="ID61" s="96"/>
      <c r="IR61"/>
      <c r="IS61" s="96"/>
      <c r="JG61"/>
      <c r="JH61" s="96"/>
      <c r="JV61"/>
      <c r="JW61" s="6"/>
    </row>
    <row r="62" spans="2:283" x14ac:dyDescent="0.3">
      <c r="B62" s="68">
        <v>12</v>
      </c>
      <c r="C62" s="140">
        <v>204.99560227586335</v>
      </c>
      <c r="D62" s="140">
        <v>-0.38291196183957699</v>
      </c>
      <c r="E62" s="138">
        <v>-0.38305275202351663</v>
      </c>
      <c r="F62" s="77"/>
      <c r="G62" s="105"/>
      <c r="H62" s="77"/>
      <c r="I62" s="105"/>
      <c r="J62" s="107">
        <v>-1.4079018393963255E-4</v>
      </c>
      <c r="K62" s="165"/>
      <c r="L62" s="131">
        <v>-1.4079018393964304E-4</v>
      </c>
      <c r="M62" s="63">
        <v>-4.9161891008431269E-4</v>
      </c>
      <c r="O62" s="68">
        <v>12</v>
      </c>
      <c r="P62" s="69">
        <v>210.16505222676693</v>
      </c>
      <c r="Q62" s="69">
        <v>-1.2990381568056313</v>
      </c>
      <c r="R62" s="112">
        <v>-1.2995297757157156</v>
      </c>
      <c r="S62" s="77"/>
      <c r="T62" s="105"/>
      <c r="U62" s="77"/>
      <c r="V62" s="105"/>
      <c r="W62" s="107">
        <v>-4.9161891008426368E-4</v>
      </c>
      <c r="AG62" s="6"/>
      <c r="AH62" s="71"/>
      <c r="BE62" s="6"/>
      <c r="BF62" s="71"/>
      <c r="BT62" s="6"/>
      <c r="BU62" s="71"/>
      <c r="CI62" s="6"/>
      <c r="CJ62" s="71"/>
      <c r="CX62" s="6"/>
      <c r="CY62" s="71"/>
      <c r="DM62" s="6"/>
      <c r="DN62" s="71"/>
      <c r="EB62" s="6"/>
      <c r="EC62" s="71"/>
      <c r="EQ62" s="6"/>
      <c r="ER62" s="71"/>
      <c r="FF62" s="6"/>
      <c r="FG62" s="71"/>
      <c r="FU62" s="6"/>
      <c r="FV62" s="71"/>
      <c r="GJ62" s="6"/>
      <c r="GK62" s="96"/>
      <c r="GY62"/>
      <c r="GZ62" s="96"/>
      <c r="HN62"/>
      <c r="HO62" s="96"/>
      <c r="IC62"/>
      <c r="ID62" s="96"/>
      <c r="IR62"/>
      <c r="IS62" s="96"/>
      <c r="JG62"/>
      <c r="JH62" s="96"/>
      <c r="JV62"/>
      <c r="JW62" s="6"/>
    </row>
    <row r="63" spans="2:283" x14ac:dyDescent="0.3">
      <c r="B63" s="68">
        <v>13</v>
      </c>
      <c r="C63" s="140">
        <v>207.70751074488271</v>
      </c>
      <c r="D63" s="140">
        <v>-0.38017580496436892</v>
      </c>
      <c r="E63" s="138">
        <v>-0.38025273364833884</v>
      </c>
      <c r="F63" s="77"/>
      <c r="G63" s="105"/>
      <c r="H63" s="77"/>
      <c r="I63" s="105"/>
      <c r="J63" s="107">
        <v>-7.6928683969917615E-5</v>
      </c>
      <c r="K63" s="165"/>
      <c r="L63" s="131">
        <v>-7.692868396991237E-5</v>
      </c>
      <c r="M63" s="63">
        <v>-2.7620214236701024E-4</v>
      </c>
      <c r="O63" s="68">
        <v>13</v>
      </c>
      <c r="P63" s="69">
        <v>212.87811655606424</v>
      </c>
      <c r="Q63" s="69">
        <v>-1.2897556779693444</v>
      </c>
      <c r="R63" s="112">
        <v>-1.2900318801117114</v>
      </c>
      <c r="S63" s="77"/>
      <c r="T63" s="105"/>
      <c r="U63" s="77"/>
      <c r="V63" s="105"/>
      <c r="W63" s="107">
        <v>-2.7620214236690361E-4</v>
      </c>
      <c r="AG63" s="6"/>
      <c r="AH63" s="71"/>
      <c r="BE63" s="6"/>
      <c r="BF63" s="71"/>
      <c r="BT63" s="6"/>
      <c r="BU63" s="71"/>
      <c r="CI63" s="6"/>
      <c r="CJ63" s="71"/>
      <c r="CX63" s="6"/>
      <c r="CY63" s="71"/>
      <c r="DM63" s="6"/>
      <c r="DN63" s="71"/>
      <c r="EB63" s="6"/>
      <c r="EC63" s="71"/>
      <c r="EQ63" s="6"/>
      <c r="ER63" s="71"/>
      <c r="FF63" s="6"/>
      <c r="FG63" s="71"/>
      <c r="FU63" s="6"/>
      <c r="FV63" s="71"/>
      <c r="GJ63" s="6"/>
      <c r="GK63" s="96"/>
      <c r="GY63"/>
      <c r="GZ63" s="96"/>
      <c r="HN63"/>
      <c r="HO63" s="96"/>
      <c r="IC63"/>
      <c r="ID63" s="96"/>
      <c r="IR63"/>
      <c r="IS63" s="96"/>
      <c r="JG63"/>
      <c r="JH63" s="96"/>
      <c r="JV63"/>
      <c r="JW63" s="6"/>
    </row>
    <row r="64" spans="2:283" x14ac:dyDescent="0.3">
      <c r="B64" s="68">
        <v>14</v>
      </c>
      <c r="C64" s="140">
        <v>210.43893010266817</v>
      </c>
      <c r="D64" s="140">
        <v>-0.37743903856173644</v>
      </c>
      <c r="E64" s="138">
        <v>-0.3774325704756189</v>
      </c>
      <c r="F64" s="77"/>
      <c r="G64" s="105"/>
      <c r="H64" s="77"/>
      <c r="I64" s="105"/>
      <c r="J64" s="107">
        <v>6.4680861175370548E-6</v>
      </c>
      <c r="K64" s="165"/>
      <c r="L64" s="131">
        <v>6.4680861175392401E-6</v>
      </c>
      <c r="M64" s="63">
        <v>5.4214867626356522E-6</v>
      </c>
      <c r="O64" s="68">
        <v>14</v>
      </c>
      <c r="P64" s="69">
        <v>215.61068348421017</v>
      </c>
      <c r="Q64" s="69">
        <v>-1.2804711312964208</v>
      </c>
      <c r="R64" s="112">
        <v>-1.2804657098096581</v>
      </c>
      <c r="S64" s="77"/>
      <c r="T64" s="105"/>
      <c r="U64" s="77"/>
      <c r="V64" s="105"/>
      <c r="W64" s="107">
        <v>5.4214867625866971E-6</v>
      </c>
      <c r="AG64" s="6"/>
      <c r="AH64" s="71"/>
      <c r="BE64" s="6"/>
      <c r="BF64" s="71"/>
      <c r="BT64" s="6"/>
      <c r="BU64" s="71"/>
      <c r="CI64" s="6"/>
      <c r="CJ64" s="71"/>
      <c r="CX64" s="6"/>
      <c r="CY64" s="71"/>
      <c r="DM64" s="6"/>
      <c r="DN64" s="71"/>
      <c r="EB64" s="6"/>
      <c r="EC64" s="71"/>
      <c r="EQ64" s="6"/>
      <c r="ER64" s="71"/>
      <c r="FF64" s="6"/>
      <c r="FG64" s="71"/>
      <c r="FU64" s="6"/>
      <c r="FV64" s="71"/>
      <c r="GJ64" s="6"/>
      <c r="GK64" s="96"/>
      <c r="GY64"/>
      <c r="GZ64" s="96"/>
      <c r="HN64"/>
      <c r="HO64" s="96"/>
      <c r="IC64"/>
      <c r="ID64" s="96"/>
      <c r="IR64"/>
      <c r="IS64" s="96"/>
      <c r="JG64"/>
      <c r="JH64" s="96"/>
      <c r="JV64"/>
      <c r="JW64" s="6"/>
    </row>
    <row r="65" spans="2:283" x14ac:dyDescent="0.3">
      <c r="B65" s="68">
        <v>15</v>
      </c>
      <c r="C65" s="140">
        <v>213.19014771973994</v>
      </c>
      <c r="D65" s="140">
        <v>-0.37470166701947627</v>
      </c>
      <c r="E65" s="138">
        <v>-0.3745919657981685</v>
      </c>
      <c r="F65" s="77"/>
      <c r="G65" s="105"/>
      <c r="H65" s="77"/>
      <c r="I65" s="105"/>
      <c r="J65" s="107">
        <v>1.0970122130776531E-4</v>
      </c>
      <c r="K65" s="165"/>
      <c r="L65" s="131">
        <v>1.0970122130776749E-4</v>
      </c>
      <c r="M65" s="63">
        <v>3.542728832883757E-4</v>
      </c>
      <c r="O65" s="68">
        <v>15</v>
      </c>
      <c r="P65" s="69">
        <v>218.36304037988506</v>
      </c>
      <c r="Q65" s="69">
        <v>-1.2711845316725678</v>
      </c>
      <c r="R65" s="112">
        <v>-1.2708302587892795</v>
      </c>
      <c r="S65" s="77"/>
      <c r="T65" s="105"/>
      <c r="U65" s="77"/>
      <c r="V65" s="105"/>
      <c r="W65" s="107">
        <v>3.5427288328845435E-4</v>
      </c>
      <c r="AG65" s="6"/>
      <c r="AH65" s="71"/>
      <c r="BE65" s="6"/>
      <c r="BF65" s="71"/>
      <c r="BT65" s="6"/>
      <c r="BU65" s="71"/>
      <c r="CI65" s="6"/>
      <c r="CJ65" s="71"/>
      <c r="CX65" s="6"/>
      <c r="CY65" s="71"/>
      <c r="DM65" s="6"/>
      <c r="DN65" s="71"/>
      <c r="EB65" s="6"/>
      <c r="EC65" s="71"/>
      <c r="EQ65" s="6"/>
      <c r="ER65" s="71"/>
      <c r="FF65" s="6"/>
      <c r="FG65" s="71"/>
      <c r="FU65" s="6"/>
      <c r="FV65" s="71"/>
      <c r="GJ65" s="6"/>
      <c r="GK65" s="96"/>
      <c r="GY65"/>
      <c r="GZ65" s="96"/>
      <c r="HN65"/>
      <c r="HO65" s="96"/>
      <c r="IC65"/>
      <c r="ID65" s="96"/>
      <c r="IR65"/>
      <c r="IS65" s="96"/>
      <c r="JG65"/>
      <c r="JH65" s="96"/>
      <c r="JV65"/>
      <c r="JW65" s="6"/>
    </row>
    <row r="66" spans="2:283" x14ac:dyDescent="0.3">
      <c r="B66" s="68">
        <v>16</v>
      </c>
      <c r="C66" s="140">
        <v>215.96145732756582</v>
      </c>
      <c r="D66" s="140">
        <v>-0.37196369472635571</v>
      </c>
      <c r="E66" s="138">
        <v>-0.37173061634118432</v>
      </c>
      <c r="F66" s="77"/>
      <c r="G66" s="105"/>
      <c r="H66" s="77"/>
      <c r="I66" s="105"/>
      <c r="J66" s="107">
        <v>2.3307838517137148E-4</v>
      </c>
      <c r="K66" s="165"/>
      <c r="L66" s="131">
        <v>2.3307838517139245E-4</v>
      </c>
      <c r="M66" s="63">
        <v>7.7139522493752111E-4</v>
      </c>
      <c r="O66" s="68">
        <v>16</v>
      </c>
      <c r="P66" s="69">
        <v>221.13548097273016</v>
      </c>
      <c r="Q66" s="69">
        <v>-1.2618958939867848</v>
      </c>
      <c r="R66" s="112">
        <v>-1.2611244987618473</v>
      </c>
      <c r="S66" s="77"/>
      <c r="T66" s="105"/>
      <c r="U66" s="77"/>
      <c r="V66" s="105"/>
      <c r="W66" s="107">
        <v>7.7139522493757705E-4</v>
      </c>
      <c r="AG66" s="6"/>
      <c r="AH66" s="71"/>
      <c r="BE66" s="6"/>
      <c r="BF66" s="71"/>
      <c r="BT66" s="6"/>
      <c r="BU66" s="71"/>
      <c r="CI66" s="6"/>
      <c r="CJ66" s="71"/>
      <c r="CX66" s="6"/>
      <c r="CY66" s="71"/>
      <c r="DM66" s="6"/>
      <c r="DN66" s="71"/>
      <c r="EB66" s="6"/>
      <c r="EC66" s="71"/>
      <c r="EQ66" s="6"/>
      <c r="ER66" s="71"/>
      <c r="FF66" s="6"/>
      <c r="FG66" s="71"/>
      <c r="FU66" s="6"/>
      <c r="FV66" s="71"/>
      <c r="GJ66" s="6"/>
      <c r="GK66" s="96"/>
      <c r="GY66"/>
      <c r="GZ66" s="96"/>
      <c r="HN66"/>
      <c r="HO66" s="96"/>
      <c r="IC66"/>
      <c r="ID66" s="96"/>
      <c r="IR66"/>
      <c r="IS66" s="96"/>
      <c r="JG66"/>
      <c r="JH66" s="96"/>
      <c r="JV66"/>
      <c r="JW66" s="6"/>
    </row>
    <row r="67" spans="2:283" x14ac:dyDescent="0.3">
      <c r="B67" s="68">
        <v>17</v>
      </c>
      <c r="C67" s="140">
        <v>218.75315920770544</v>
      </c>
      <c r="D67" s="140">
        <v>-0.36922512607210445</v>
      </c>
      <c r="E67" s="138">
        <v>-0.36884821206695895</v>
      </c>
      <c r="F67" s="77"/>
      <c r="G67" s="105"/>
      <c r="H67" s="77"/>
      <c r="I67" s="105"/>
      <c r="J67" s="107">
        <v>3.7691400514546088E-4</v>
      </c>
      <c r="K67" s="165"/>
      <c r="L67" s="131">
        <v>3.7691400514550111E-4</v>
      </c>
      <c r="M67" s="63">
        <v>1.2578546233112942E-3</v>
      </c>
      <c r="O67" s="68">
        <v>17</v>
      </c>
      <c r="P67" s="69">
        <v>223.92830554249173</v>
      </c>
      <c r="Q67" s="69">
        <v>-1.2526052331313375</v>
      </c>
      <c r="R67" s="112">
        <v>-1.2513473785080262</v>
      </c>
      <c r="S67" s="77"/>
      <c r="T67" s="105"/>
      <c r="U67" s="77"/>
      <c r="V67" s="105"/>
      <c r="W67" s="107">
        <v>1.2578546233114043E-3</v>
      </c>
      <c r="AG67" s="6"/>
      <c r="AH67" s="71"/>
      <c r="BE67" s="6"/>
      <c r="BF67" s="71"/>
      <c r="BT67" s="6"/>
      <c r="BU67" s="71"/>
      <c r="CI67" s="6"/>
      <c r="CJ67" s="71"/>
      <c r="CX67" s="6"/>
      <c r="CY67" s="71"/>
      <c r="DM67" s="6"/>
      <c r="DN67" s="71"/>
      <c r="EB67" s="6"/>
      <c r="EC67" s="71"/>
      <c r="EQ67" s="6"/>
      <c r="ER67" s="71"/>
      <c r="FF67" s="6"/>
      <c r="FG67" s="71"/>
      <c r="FU67" s="6"/>
      <c r="FV67" s="71"/>
      <c r="GJ67" s="6"/>
      <c r="GK67" s="96"/>
      <c r="GY67"/>
      <c r="GZ67" s="96"/>
      <c r="HN67"/>
      <c r="HO67" s="96"/>
      <c r="IC67"/>
      <c r="ID67" s="96"/>
      <c r="IR67"/>
      <c r="IS67" s="96"/>
      <c r="JG67"/>
      <c r="JH67" s="96"/>
      <c r="JV67"/>
      <c r="JW67" s="6"/>
    </row>
    <row r="68" spans="2:283" ht="15" thickBot="1" x14ac:dyDescent="0.35">
      <c r="AG68" s="6"/>
      <c r="AH68" s="71"/>
      <c r="BE68" s="6"/>
      <c r="BF68" s="71"/>
      <c r="BT68" s="6"/>
      <c r="BU68" s="71"/>
      <c r="CI68" s="6"/>
      <c r="CJ68" s="71"/>
      <c r="CX68" s="6"/>
      <c r="CY68" s="71"/>
      <c r="DM68" s="6"/>
      <c r="DN68" s="71"/>
      <c r="EB68" s="6"/>
      <c r="EC68" s="71"/>
      <c r="EQ68" s="6"/>
      <c r="ER68" s="71"/>
      <c r="FF68" s="6"/>
      <c r="FG68" s="71"/>
      <c r="FU68" s="6"/>
      <c r="FV68" s="71"/>
      <c r="GJ68" s="6"/>
      <c r="GK68" s="96"/>
      <c r="GY68"/>
      <c r="GZ68" s="96"/>
      <c r="HN68"/>
      <c r="HO68" s="96"/>
      <c r="IC68"/>
      <c r="ID68" s="96"/>
      <c r="IR68"/>
      <c r="IS68" s="96"/>
      <c r="JG68"/>
      <c r="JH68" s="96"/>
      <c r="JV68"/>
      <c r="JW68" s="6"/>
    </row>
    <row r="69" spans="2:283" x14ac:dyDescent="0.3">
      <c r="F69" s="133" t="s">
        <v>246</v>
      </c>
      <c r="G69" s="56"/>
      <c r="H69" s="56"/>
      <c r="I69" s="56"/>
      <c r="L69" s="133" t="s">
        <v>346</v>
      </c>
      <c r="M69" s="133" t="s">
        <v>38</v>
      </c>
      <c r="S69" s="133" t="s">
        <v>246</v>
      </c>
      <c r="AG69" s="6"/>
      <c r="AH69" s="71"/>
      <c r="BE69" s="6"/>
      <c r="BF69" s="71"/>
      <c r="BT69" s="6"/>
      <c r="BU69" s="71"/>
      <c r="CI69" s="6"/>
      <c r="CJ69" s="71"/>
      <c r="CX69" s="6"/>
      <c r="CY69" s="71"/>
      <c r="DM69" s="6"/>
      <c r="DN69" s="71"/>
      <c r="EB69" s="6"/>
      <c r="EC69" s="71"/>
      <c r="EQ69" s="6"/>
      <c r="ER69" s="71"/>
      <c r="FF69" s="6"/>
      <c r="FG69" s="71"/>
      <c r="FU69" s="6"/>
      <c r="FV69" s="71"/>
      <c r="GJ69" s="6"/>
      <c r="GK69" s="96"/>
      <c r="GY69"/>
      <c r="GZ69" s="96"/>
      <c r="HN69"/>
      <c r="HO69" s="96"/>
      <c r="IC69"/>
      <c r="ID69" s="96"/>
      <c r="IR69"/>
      <c r="IS69" s="96"/>
      <c r="JG69"/>
      <c r="JH69" s="96"/>
      <c r="JV69"/>
      <c r="JW69" s="6"/>
    </row>
    <row r="70" spans="2:283" ht="15" thickBot="1" x14ac:dyDescent="0.35">
      <c r="F70" s="134" t="s">
        <v>260</v>
      </c>
      <c r="H70" s="129"/>
      <c r="I70" s="130"/>
      <c r="L70" s="134" t="s">
        <v>261</v>
      </c>
      <c r="M70" s="134" t="s">
        <v>261</v>
      </c>
      <c r="S70" s="134" t="s">
        <v>260</v>
      </c>
      <c r="AG70" s="6"/>
      <c r="AH70" s="71"/>
      <c r="BE70" s="6"/>
      <c r="BF70" s="71"/>
      <c r="BT70" s="6"/>
      <c r="BU70" s="71"/>
      <c r="CI70" s="6"/>
      <c r="CJ70" s="71"/>
      <c r="CX70" s="6"/>
      <c r="CY70" s="71"/>
      <c r="DM70" s="6"/>
      <c r="DN70" s="71"/>
      <c r="EB70" s="6"/>
      <c r="EC70" s="71"/>
      <c r="EQ70" s="6"/>
      <c r="ER70" s="71"/>
      <c r="FF70" s="6"/>
      <c r="FG70" s="71"/>
      <c r="FU70" s="6"/>
      <c r="FV70" s="71"/>
      <c r="GJ70" s="6"/>
      <c r="GK70" s="96"/>
      <c r="GY70"/>
      <c r="GZ70" s="96"/>
      <c r="HN70"/>
      <c r="HO70" s="96"/>
      <c r="IC70"/>
      <c r="ID70" s="96"/>
      <c r="IR70"/>
      <c r="IS70" s="96"/>
      <c r="JG70"/>
      <c r="JH70" s="96"/>
      <c r="JV70"/>
      <c r="JW70" s="6"/>
    </row>
    <row r="71" spans="2:283" x14ac:dyDescent="0.3">
      <c r="C71" s="247" t="s">
        <v>347</v>
      </c>
      <c r="D71" s="247"/>
      <c r="E71" s="247"/>
      <c r="F71" s="66">
        <v>1</v>
      </c>
      <c r="L71" s="131">
        <v>10.847606714343845</v>
      </c>
      <c r="M71" s="131">
        <v>7.2548268253305029E-2</v>
      </c>
      <c r="P71" s="247" t="s">
        <v>347</v>
      </c>
      <c r="Q71" s="247"/>
      <c r="R71" s="247"/>
      <c r="S71" s="66">
        <v>1</v>
      </c>
      <c r="AG71" s="6"/>
      <c r="AH71" s="71"/>
      <c r="BE71" s="6"/>
      <c r="BF71" s="71"/>
      <c r="BT71" s="6"/>
      <c r="BU71" s="71"/>
      <c r="CI71" s="6"/>
      <c r="CJ71" s="71"/>
      <c r="CX71" s="6"/>
      <c r="CY71" s="71"/>
      <c r="DM71" s="6"/>
      <c r="DN71" s="71"/>
      <c r="EB71" s="6"/>
      <c r="EC71" s="71"/>
      <c r="EQ71" s="6"/>
      <c r="ER71" s="71"/>
      <c r="FF71" s="6"/>
      <c r="FG71" s="71"/>
      <c r="FU71" s="6"/>
      <c r="FV71" s="71"/>
      <c r="GJ71" s="6"/>
      <c r="GK71" s="96"/>
      <c r="GY71"/>
      <c r="GZ71" s="96"/>
      <c r="HN71"/>
      <c r="HO71" s="96"/>
      <c r="IC71"/>
      <c r="ID71" s="96"/>
      <c r="IR71"/>
      <c r="IS71" s="96"/>
      <c r="JG71"/>
      <c r="JH71" s="96"/>
      <c r="JV71"/>
      <c r="JW71" s="6"/>
    </row>
    <row r="72" spans="2:283" x14ac:dyDescent="0.3">
      <c r="C72" s="247" t="s">
        <v>348</v>
      </c>
      <c r="D72" s="247"/>
      <c r="E72" s="247"/>
      <c r="F72" s="68">
        <v>3.4</v>
      </c>
      <c r="P72" s="247" t="s">
        <v>348</v>
      </c>
      <c r="Q72" s="247"/>
      <c r="R72" s="247"/>
      <c r="S72" s="68">
        <v>3.4</v>
      </c>
      <c r="AG72" s="6"/>
      <c r="AH72" s="71"/>
      <c r="BE72" s="6"/>
      <c r="BF72" s="71"/>
      <c r="BT72" s="6"/>
      <c r="BU72" s="71"/>
      <c r="CI72" s="6"/>
      <c r="CJ72" s="71"/>
      <c r="CX72" s="6"/>
      <c r="CY72" s="71"/>
      <c r="DM72" s="6"/>
      <c r="DN72" s="71"/>
      <c r="EB72" s="6"/>
      <c r="EC72" s="71"/>
      <c r="EQ72" s="6"/>
      <c r="ER72" s="71"/>
      <c r="FF72" s="6"/>
      <c r="FG72" s="71"/>
      <c r="FU72" s="6"/>
      <c r="FV72" s="71"/>
      <c r="GJ72" s="6"/>
      <c r="GK72" s="96"/>
      <c r="GY72"/>
      <c r="GZ72" s="96"/>
      <c r="HN72"/>
      <c r="HO72" s="96"/>
      <c r="IC72"/>
      <c r="ID72" s="96"/>
      <c r="IR72"/>
      <c r="IS72" s="96"/>
      <c r="JG72"/>
      <c r="JH72" s="96"/>
      <c r="JV72"/>
      <c r="JW72" s="6"/>
    </row>
    <row r="73" spans="2:283" x14ac:dyDescent="0.3">
      <c r="C73" s="247" t="s">
        <v>349</v>
      </c>
      <c r="D73" s="247"/>
      <c r="E73" s="247"/>
      <c r="F73" s="69">
        <v>4.2244747829093994</v>
      </c>
      <c r="M73" s="141"/>
      <c r="P73" s="247" t="s">
        <v>349</v>
      </c>
      <c r="Q73" s="247"/>
      <c r="R73" s="247"/>
      <c r="S73" s="69">
        <v>4.2140496750867857</v>
      </c>
      <c r="AG73" s="6"/>
      <c r="AH73" s="71"/>
      <c r="BE73" s="6"/>
      <c r="BF73" s="71"/>
      <c r="BT73" s="6"/>
      <c r="BU73" s="71"/>
      <c r="CI73" s="6"/>
      <c r="CJ73" s="71"/>
      <c r="CX73" s="6"/>
      <c r="CY73" s="71"/>
      <c r="DM73" s="6"/>
      <c r="DN73" s="71"/>
      <c r="EB73" s="6"/>
      <c r="EC73" s="71"/>
      <c r="EQ73" s="6"/>
      <c r="ER73" s="71"/>
      <c r="FF73" s="6"/>
      <c r="FG73" s="71"/>
      <c r="FU73" s="6"/>
      <c r="FV73" s="71"/>
      <c r="GJ73" s="6"/>
      <c r="GK73" s="96"/>
      <c r="GY73"/>
      <c r="GZ73" s="96"/>
      <c r="HN73"/>
      <c r="HO73" s="96"/>
      <c r="IC73"/>
      <c r="ID73" s="96"/>
      <c r="IR73"/>
      <c r="IS73" s="96"/>
      <c r="JG73"/>
      <c r="JH73" s="96"/>
      <c r="JV73"/>
      <c r="JW73" s="6"/>
    </row>
    <row r="74" spans="2:283" x14ac:dyDescent="0.3">
      <c r="C74" s="247" t="s">
        <v>350</v>
      </c>
      <c r="D74" s="247"/>
      <c r="E74" s="247"/>
      <c r="F74" s="69">
        <v>5.4729223645408354</v>
      </c>
      <c r="P74" s="247" t="s">
        <v>350</v>
      </c>
      <c r="Q74" s="247"/>
      <c r="R74" s="247"/>
      <c r="S74" s="69">
        <v>5.446711206108569</v>
      </c>
      <c r="AG74" s="6"/>
      <c r="AH74" s="71"/>
      <c r="BE74" s="6"/>
      <c r="BF74" s="71"/>
      <c r="BT74" s="6"/>
      <c r="BU74" s="71"/>
      <c r="CI74" s="6"/>
      <c r="CJ74" s="71"/>
      <c r="CX74" s="6"/>
      <c r="CY74" s="71"/>
      <c r="DM74" s="6"/>
      <c r="DN74" s="71"/>
      <c r="EB74" s="6"/>
      <c r="EC74" s="71"/>
      <c r="EQ74" s="6"/>
      <c r="ER74" s="71"/>
      <c r="FF74" s="6"/>
      <c r="FG74" s="71"/>
      <c r="FU74" s="6"/>
      <c r="FV74" s="71"/>
      <c r="GJ74" s="6"/>
      <c r="GK74" s="96"/>
      <c r="GY74"/>
      <c r="GZ74" s="96"/>
      <c r="HN74"/>
      <c r="HO74" s="96"/>
      <c r="IC74"/>
      <c r="ID74" s="96"/>
      <c r="IR74"/>
      <c r="IS74" s="96"/>
      <c r="JG74"/>
      <c r="JH74" s="96"/>
      <c r="JV74"/>
      <c r="JW74" s="6"/>
    </row>
    <row r="75" spans="2:283" x14ac:dyDescent="0.3">
      <c r="C75" s="119"/>
      <c r="AG75" s="6"/>
      <c r="AH75" s="71"/>
      <c r="BE75" s="6"/>
      <c r="BF75" s="71"/>
      <c r="BT75" s="6"/>
      <c r="BU75" s="71"/>
      <c r="CI75" s="6"/>
      <c r="CJ75" s="71"/>
      <c r="CX75" s="6"/>
      <c r="CY75" s="71"/>
      <c r="DM75" s="6"/>
      <c r="DN75" s="71"/>
      <c r="EB75" s="6"/>
      <c r="EC75" s="71"/>
      <c r="EQ75" s="6"/>
      <c r="ER75" s="71"/>
      <c r="FF75" s="6"/>
      <c r="FG75" s="71"/>
      <c r="FU75" s="6"/>
      <c r="FV75" s="71"/>
      <c r="GJ75" s="6"/>
      <c r="GK75" s="96"/>
      <c r="GY75"/>
      <c r="GZ75" s="96"/>
      <c r="HN75"/>
      <c r="HO75" s="96"/>
      <c r="IC75"/>
      <c r="ID75" s="96"/>
      <c r="IR75"/>
      <c r="IS75" s="96"/>
      <c r="JG75"/>
      <c r="JH75" s="96"/>
      <c r="JV75"/>
      <c r="JW75" s="6"/>
    </row>
    <row r="76" spans="2:283" x14ac:dyDescent="0.3">
      <c r="AG76" s="6"/>
      <c r="AH76" s="71"/>
      <c r="BE76" s="6"/>
      <c r="BF76" s="71"/>
      <c r="BT76" s="6"/>
      <c r="BU76" s="71"/>
      <c r="CI76" s="6"/>
      <c r="CJ76" s="71"/>
      <c r="CX76" s="6"/>
      <c r="CY76" s="71"/>
      <c r="DM76" s="6"/>
      <c r="DN76" s="71"/>
      <c r="EB76" s="6"/>
      <c r="EC76" s="71"/>
      <c r="EQ76" s="6"/>
      <c r="ER76" s="71"/>
      <c r="FF76" s="6"/>
      <c r="FG76" s="71"/>
      <c r="FU76" s="6"/>
      <c r="FV76" s="71"/>
      <c r="GJ76" s="6"/>
      <c r="GK76" s="96"/>
      <c r="GY76"/>
      <c r="GZ76" s="96"/>
      <c r="HN76"/>
      <c r="HO76" s="96"/>
      <c r="IC76"/>
      <c r="ID76" s="96"/>
      <c r="IR76"/>
      <c r="IS76" s="96"/>
      <c r="JG76"/>
      <c r="JH76" s="96"/>
      <c r="JV76"/>
      <c r="JW76" s="6"/>
    </row>
    <row r="77" spans="2:283" x14ac:dyDescent="0.3">
      <c r="AG77" s="6"/>
      <c r="AH77" s="71"/>
      <c r="BE77" s="6"/>
      <c r="BF77" s="71"/>
      <c r="BT77" s="6"/>
      <c r="BU77" s="71"/>
      <c r="CI77" s="6"/>
      <c r="CJ77" s="71"/>
      <c r="CX77" s="6"/>
      <c r="CY77" s="71"/>
      <c r="DM77" s="6"/>
      <c r="DN77" s="71"/>
      <c r="EB77" s="6"/>
      <c r="EC77" s="71"/>
      <c r="EQ77" s="6"/>
      <c r="ER77" s="71"/>
      <c r="FF77" s="6"/>
      <c r="FG77" s="71"/>
      <c r="FU77" s="6"/>
      <c r="FV77" s="71"/>
      <c r="GJ77" s="6"/>
      <c r="GK77" s="96"/>
      <c r="GY77"/>
      <c r="GZ77" s="96"/>
      <c r="HN77"/>
      <c r="HO77" s="96"/>
      <c r="IC77"/>
      <c r="ID77" s="96"/>
      <c r="IR77"/>
      <c r="IS77" s="96"/>
      <c r="JG77"/>
      <c r="JH77" s="96"/>
      <c r="JV77"/>
      <c r="JW77" s="6"/>
    </row>
    <row r="78" spans="2:283" x14ac:dyDescent="0.3">
      <c r="AG78" s="6"/>
      <c r="AH78" s="71"/>
      <c r="BE78" s="6"/>
      <c r="BF78" s="71"/>
      <c r="BT78" s="6"/>
      <c r="BU78" s="71"/>
      <c r="CI78" s="6"/>
      <c r="CJ78" s="71"/>
      <c r="CX78" s="6"/>
      <c r="CY78" s="71"/>
      <c r="DM78" s="6"/>
      <c r="DN78" s="71"/>
      <c r="EB78" s="6"/>
      <c r="EC78" s="71"/>
      <c r="EQ78" s="6"/>
      <c r="ER78" s="71"/>
      <c r="FF78" s="6"/>
      <c r="FG78" s="71"/>
      <c r="FU78" s="6"/>
      <c r="FV78" s="71"/>
      <c r="GJ78" s="6"/>
      <c r="GK78" s="96"/>
      <c r="GY78"/>
      <c r="GZ78" s="96"/>
      <c r="HN78"/>
      <c r="HO78" s="96"/>
      <c r="IC78"/>
      <c r="ID78" s="96"/>
      <c r="IR78"/>
      <c r="IS78" s="96"/>
      <c r="JG78"/>
      <c r="JH78" s="96"/>
      <c r="JV78"/>
      <c r="JW78" s="6"/>
    </row>
    <row r="79" spans="2:283" x14ac:dyDescent="0.3">
      <c r="AG79" s="6"/>
      <c r="AH79" s="71"/>
      <c r="BE79" s="6"/>
      <c r="BF79" s="71"/>
      <c r="BT79" s="6"/>
      <c r="BU79" s="71"/>
      <c r="CI79" s="6"/>
      <c r="CJ79" s="71"/>
      <c r="CX79" s="6"/>
      <c r="CY79" s="71"/>
      <c r="DM79" s="6"/>
      <c r="DN79" s="71"/>
      <c r="EB79" s="6"/>
      <c r="EC79" s="71"/>
      <c r="EQ79" s="6"/>
      <c r="ER79" s="71"/>
      <c r="FF79" s="6"/>
      <c r="FG79" s="71"/>
      <c r="FU79" s="6"/>
      <c r="FV79" s="71"/>
      <c r="GJ79" s="6"/>
      <c r="GK79" s="96"/>
      <c r="GY79"/>
      <c r="GZ79" s="96"/>
      <c r="HN79"/>
      <c r="HO79" s="96"/>
      <c r="IC79"/>
      <c r="ID79" s="96"/>
      <c r="IR79"/>
      <c r="IS79" s="96"/>
      <c r="JG79"/>
      <c r="JH79" s="96"/>
      <c r="JV79"/>
      <c r="JW79" s="6"/>
    </row>
    <row r="80" spans="2:283" x14ac:dyDescent="0.3">
      <c r="AG80" s="6"/>
      <c r="AH80" s="71"/>
      <c r="BE80" s="6"/>
      <c r="BF80" s="71"/>
      <c r="BT80" s="6"/>
      <c r="BU80" s="71"/>
      <c r="CI80" s="6"/>
      <c r="CJ80" s="71"/>
      <c r="CX80" s="6"/>
      <c r="CY80" s="71"/>
      <c r="DM80" s="6"/>
      <c r="DN80" s="71"/>
      <c r="EB80" s="6"/>
      <c r="EC80" s="71"/>
      <c r="EQ80" s="6"/>
      <c r="ER80" s="71"/>
      <c r="FF80" s="6"/>
      <c r="FG80" s="71"/>
      <c r="FU80" s="6"/>
      <c r="FV80" s="71"/>
      <c r="GJ80" s="6"/>
      <c r="GK80" s="96"/>
      <c r="GY80"/>
      <c r="GZ80" s="96"/>
      <c r="HN80"/>
      <c r="HO80" s="96"/>
      <c r="IC80"/>
      <c r="ID80" s="96"/>
      <c r="IR80"/>
      <c r="IS80" s="96"/>
      <c r="JG80"/>
      <c r="JH80" s="96"/>
      <c r="JV80"/>
      <c r="JW80" s="6"/>
    </row>
    <row r="81" spans="33:283" x14ac:dyDescent="0.3">
      <c r="AG81" s="6"/>
      <c r="AH81" s="71"/>
      <c r="BE81" s="6"/>
      <c r="BF81" s="71"/>
      <c r="BT81" s="6"/>
      <c r="BU81" s="71"/>
      <c r="CI81" s="6"/>
      <c r="CJ81" s="71"/>
      <c r="CX81" s="6"/>
      <c r="CY81" s="71"/>
      <c r="DM81" s="6"/>
      <c r="DN81" s="71"/>
      <c r="EB81" s="6"/>
      <c r="EC81" s="71"/>
      <c r="EQ81" s="6"/>
      <c r="ER81" s="71"/>
      <c r="FF81" s="6"/>
      <c r="FG81" s="71"/>
      <c r="FU81" s="6"/>
      <c r="FV81" s="71"/>
      <c r="GJ81" s="6"/>
      <c r="GK81" s="96"/>
      <c r="GY81"/>
      <c r="GZ81" s="96"/>
      <c r="HN81"/>
      <c r="HO81" s="96"/>
      <c r="IC81"/>
      <c r="ID81" s="96"/>
      <c r="IR81"/>
      <c r="IS81" s="96"/>
      <c r="JG81"/>
      <c r="JH81" s="96"/>
      <c r="JV81"/>
      <c r="JW81" s="6"/>
    </row>
  </sheetData>
  <mergeCells count="60">
    <mergeCell ref="FL2:FT2"/>
    <mergeCell ref="X2:AF2"/>
    <mergeCell ref="AI2:AM2"/>
    <mergeCell ref="AO2:AP2"/>
    <mergeCell ref="AV2:BD2"/>
    <mergeCell ref="BK2:BS2"/>
    <mergeCell ref="BZ2:CH2"/>
    <mergeCell ref="CO2:CW2"/>
    <mergeCell ref="DD2:DL2"/>
    <mergeCell ref="DS2:EA2"/>
    <mergeCell ref="EH2:EP2"/>
    <mergeCell ref="EW2:FE2"/>
    <mergeCell ref="JM2:JU2"/>
    <mergeCell ref="T6:U6"/>
    <mergeCell ref="X6:Y6"/>
    <mergeCell ref="T7:U7"/>
    <mergeCell ref="AH7:AI10"/>
    <mergeCell ref="T9:U9"/>
    <mergeCell ref="AO9:AQ18"/>
    <mergeCell ref="AR10:AS10"/>
    <mergeCell ref="BG10:BH10"/>
    <mergeCell ref="BV10:BW10"/>
    <mergeCell ref="GA2:GI2"/>
    <mergeCell ref="GP2:GX2"/>
    <mergeCell ref="HE2:HM2"/>
    <mergeCell ref="HT2:IB2"/>
    <mergeCell ref="II2:IQ2"/>
    <mergeCell ref="IX2:JF2"/>
    <mergeCell ref="CZ10:DA10"/>
    <mergeCell ref="DO10:DP10"/>
    <mergeCell ref="ED10:EE10"/>
    <mergeCell ref="ES10:ET10"/>
    <mergeCell ref="FH10:FI10"/>
    <mergeCell ref="C71:E71"/>
    <mergeCell ref="P71:R71"/>
    <mergeCell ref="JI10:JJ10"/>
    <mergeCell ref="D26:G26"/>
    <mergeCell ref="Q26:T26"/>
    <mergeCell ref="D27:G27"/>
    <mergeCell ref="Q27:T27"/>
    <mergeCell ref="C28:H28"/>
    <mergeCell ref="P28:U28"/>
    <mergeCell ref="FW10:FX10"/>
    <mergeCell ref="GL10:GM10"/>
    <mergeCell ref="HA10:HB10"/>
    <mergeCell ref="HP10:HQ10"/>
    <mergeCell ref="IE10:IF10"/>
    <mergeCell ref="IT10:IU10"/>
    <mergeCell ref="CK10:CL10"/>
    <mergeCell ref="B29:I29"/>
    <mergeCell ref="O29:V29"/>
    <mergeCell ref="L47:M47"/>
    <mergeCell ref="B49:I49"/>
    <mergeCell ref="O49:V49"/>
    <mergeCell ref="C72:E72"/>
    <mergeCell ref="P72:R72"/>
    <mergeCell ref="C73:E73"/>
    <mergeCell ref="P73:R73"/>
    <mergeCell ref="C74:E74"/>
    <mergeCell ref="P74:R74"/>
  </mergeCells>
  <conditionalFormatting sqref="AH5">
    <cfRule type="expression" dxfId="11" priority="1">
      <formula>AI5&lt;118.5</formula>
    </cfRule>
    <cfRule type="expression" dxfId="10" priority="2">
      <formula>AI5&gt;120</formula>
    </cfRule>
    <cfRule type="expression" dxfId="9" priority="3">
      <formula>AI5&gt;=118.5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81"/>
  <sheetViews>
    <sheetView workbookViewId="0"/>
  </sheetViews>
  <sheetFormatPr defaultRowHeight="14.4" x14ac:dyDescent="0.3"/>
  <cols>
    <col min="1" max="1" width="12.21875" style="23" customWidth="1"/>
    <col min="2" max="32" width="14.77734375" style="6" customWidth="1"/>
    <col min="33" max="33" width="2.21875" style="71" customWidth="1"/>
    <col min="34" max="56" width="14.77734375" style="6" customWidth="1"/>
    <col min="57" max="57" width="2.21875" style="71" customWidth="1"/>
    <col min="58" max="71" width="14.77734375" style="6" customWidth="1"/>
    <col min="72" max="72" width="2.21875" style="71" customWidth="1"/>
    <col min="73" max="86" width="14.77734375" style="6" customWidth="1"/>
    <col min="87" max="87" width="2.21875" style="71" customWidth="1"/>
    <col min="88" max="101" width="14.77734375" style="6" customWidth="1"/>
    <col min="102" max="102" width="2.21875" style="71" customWidth="1"/>
    <col min="103" max="116" width="14.77734375" style="6" customWidth="1"/>
    <col min="117" max="117" width="2.21875" style="71" customWidth="1"/>
    <col min="118" max="131" width="14.77734375" style="6" customWidth="1"/>
    <col min="132" max="132" width="2.21875" style="71" customWidth="1"/>
    <col min="133" max="146" width="14.77734375" style="6" customWidth="1"/>
    <col min="147" max="147" width="2.21875" style="71" customWidth="1"/>
    <col min="148" max="161" width="14.77734375" style="6" customWidth="1"/>
    <col min="162" max="162" width="2.21875" style="71" customWidth="1"/>
    <col min="163" max="176" width="14.77734375" style="6" customWidth="1"/>
    <col min="177" max="177" width="2.21875" style="71" customWidth="1"/>
    <col min="178" max="191" width="14.77734375" style="6" customWidth="1"/>
    <col min="192" max="192" width="2.21875" style="96" customWidth="1"/>
    <col min="193" max="206" width="14.77734375" customWidth="1"/>
    <col min="207" max="207" width="2.21875" style="96" customWidth="1"/>
    <col min="208" max="221" width="14.77734375" customWidth="1"/>
    <col min="222" max="222" width="2.21875" style="96" customWidth="1"/>
    <col min="223" max="236" width="14.77734375" customWidth="1"/>
    <col min="237" max="237" width="2.21875" style="96" customWidth="1"/>
    <col min="238" max="251" width="14.77734375" customWidth="1"/>
    <col min="252" max="252" width="2.21875" style="96" customWidth="1"/>
    <col min="253" max="266" width="14.77734375" customWidth="1"/>
    <col min="267" max="267" width="2.21875" style="96" customWidth="1"/>
    <col min="268" max="281" width="14.77734375" customWidth="1"/>
    <col min="282" max="282" width="14.77734375" style="6" customWidth="1"/>
    <col min="283" max="284" width="14.77734375" customWidth="1"/>
  </cols>
  <sheetData>
    <row r="1" spans="1:283" ht="15" thickBot="1" x14ac:dyDescent="0.35">
      <c r="B1" s="1"/>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93"/>
      <c r="AH1" s="1"/>
      <c r="AI1" s="1"/>
      <c r="AJ1" s="1"/>
      <c r="AK1" s="1"/>
      <c r="AL1" s="8"/>
      <c r="AM1" s="8"/>
      <c r="AN1" s="8"/>
      <c r="AO1" s="8"/>
      <c r="AP1" s="8"/>
      <c r="AQ1" s="7"/>
      <c r="AR1" s="7"/>
      <c r="AS1" s="7"/>
      <c r="AT1" s="7"/>
      <c r="AU1" s="7"/>
      <c r="AV1" s="7"/>
      <c r="AW1" s="7"/>
      <c r="AX1" s="7"/>
      <c r="AY1" s="7"/>
      <c r="AZ1" s="7"/>
      <c r="GK1" s="6"/>
      <c r="GL1" s="6"/>
      <c r="GM1" s="6"/>
      <c r="GN1" s="6"/>
      <c r="GO1" s="6"/>
      <c r="GP1" s="6"/>
      <c r="GQ1" s="6"/>
      <c r="GR1" s="6"/>
      <c r="GS1" s="6"/>
      <c r="GT1" s="6"/>
      <c r="GU1" s="6"/>
      <c r="GV1" s="6"/>
      <c r="GW1" s="6"/>
      <c r="GX1" s="6"/>
      <c r="GZ1" s="6"/>
      <c r="HA1" s="6"/>
      <c r="HB1" s="6"/>
      <c r="HC1" s="6"/>
      <c r="HD1" s="6"/>
      <c r="HE1" s="6"/>
      <c r="HF1" s="6"/>
      <c r="HG1" s="6"/>
      <c r="HH1" s="6"/>
      <c r="HI1" s="6"/>
      <c r="HJ1" s="6"/>
      <c r="HK1" s="6"/>
      <c r="HL1" s="6"/>
      <c r="HM1" s="6"/>
      <c r="HO1" s="6"/>
      <c r="HP1" s="6"/>
      <c r="HQ1" s="6"/>
      <c r="HR1" s="6"/>
      <c r="HS1" s="6"/>
      <c r="HT1" s="6"/>
      <c r="HU1" s="6"/>
      <c r="HV1" s="6"/>
      <c r="HW1" s="6"/>
      <c r="HX1" s="6"/>
      <c r="HY1" s="6"/>
      <c r="HZ1" s="6"/>
      <c r="IA1" s="6"/>
      <c r="IB1" s="6"/>
      <c r="ID1" s="6"/>
      <c r="IE1" s="6"/>
      <c r="IF1" s="6"/>
      <c r="IG1" s="6"/>
      <c r="IH1" s="6"/>
      <c r="II1" s="6"/>
      <c r="IJ1" s="6"/>
      <c r="IK1" s="6"/>
      <c r="IL1" s="6"/>
      <c r="IM1" s="6"/>
      <c r="IN1" s="6"/>
      <c r="IO1" s="6"/>
      <c r="IP1" s="6"/>
      <c r="IQ1" s="6"/>
      <c r="IS1" s="6"/>
      <c r="IT1" s="6"/>
      <c r="IU1" s="6"/>
      <c r="IV1" s="6"/>
      <c r="IW1" s="6"/>
      <c r="IX1" s="6"/>
      <c r="IY1" s="6"/>
      <c r="IZ1" s="6"/>
      <c r="JA1" s="6"/>
      <c r="JB1" s="6"/>
      <c r="JC1" s="6"/>
      <c r="JD1" s="6"/>
      <c r="JE1" s="6"/>
      <c r="JF1" s="6"/>
      <c r="JH1" s="6"/>
      <c r="JI1" s="6"/>
      <c r="JJ1" s="6"/>
      <c r="JK1" s="6"/>
      <c r="JL1" s="6"/>
      <c r="JM1" s="6"/>
      <c r="JN1" s="6"/>
      <c r="JO1" s="6"/>
      <c r="JP1" s="6"/>
      <c r="JQ1" s="6"/>
      <c r="JR1" s="6"/>
      <c r="JS1" s="6"/>
      <c r="JT1" s="6"/>
      <c r="JU1" s="6"/>
    </row>
    <row r="2" spans="1:283" ht="15" thickBot="1" x14ac:dyDescent="0.35">
      <c r="B2" s="1"/>
      <c r="C2" s="7"/>
      <c r="D2" s="7"/>
      <c r="E2" s="7"/>
      <c r="F2" s="7"/>
      <c r="G2" s="7"/>
      <c r="H2" s="7"/>
      <c r="I2" s="7"/>
      <c r="J2" s="7"/>
      <c r="K2" s="7"/>
      <c r="L2" s="7"/>
      <c r="M2" s="7"/>
      <c r="N2" s="7"/>
      <c r="O2" s="7"/>
      <c r="P2" s="7"/>
      <c r="Q2" s="7"/>
      <c r="R2" s="7"/>
      <c r="S2" s="7"/>
      <c r="T2" s="7"/>
      <c r="U2" s="7"/>
      <c r="V2" s="7"/>
      <c r="W2" s="7"/>
      <c r="X2" s="207" t="s">
        <v>8</v>
      </c>
      <c r="Y2" s="220"/>
      <c r="Z2" s="220"/>
      <c r="AA2" s="220"/>
      <c r="AB2" s="220"/>
      <c r="AC2" s="220"/>
      <c r="AD2" s="220"/>
      <c r="AE2" s="220"/>
      <c r="AF2" s="221"/>
      <c r="AG2" s="93"/>
      <c r="AH2" s="1"/>
      <c r="AI2" s="222" t="s">
        <v>263</v>
      </c>
      <c r="AJ2" s="222"/>
      <c r="AK2" s="222"/>
      <c r="AL2" s="222"/>
      <c r="AM2" s="222"/>
      <c r="AN2" s="9" t="s">
        <v>10</v>
      </c>
      <c r="AO2" s="223" t="s">
        <v>11</v>
      </c>
      <c r="AP2" s="223"/>
      <c r="AQ2" s="52" t="s">
        <v>264</v>
      </c>
      <c r="AR2" s="7"/>
      <c r="AS2" s="7"/>
      <c r="AT2" s="7"/>
      <c r="AU2" s="7"/>
      <c r="AV2" s="207" t="s">
        <v>13</v>
      </c>
      <c r="AW2" s="208"/>
      <c r="AX2" s="208"/>
      <c r="AY2" s="208"/>
      <c r="AZ2" s="208"/>
      <c r="BA2" s="208"/>
      <c r="BB2" s="208"/>
      <c r="BC2" s="208"/>
      <c r="BD2" s="209"/>
      <c r="BF2" s="52" t="s">
        <v>265</v>
      </c>
      <c r="BG2" s="7"/>
      <c r="BH2" s="7"/>
      <c r="BI2" s="7"/>
      <c r="BJ2" s="7"/>
      <c r="BK2" s="207" t="s">
        <v>97</v>
      </c>
      <c r="BL2" s="208"/>
      <c r="BM2" s="208"/>
      <c r="BN2" s="208"/>
      <c r="BO2" s="208"/>
      <c r="BP2" s="208"/>
      <c r="BQ2" s="208"/>
      <c r="BR2" s="208"/>
      <c r="BS2" s="209"/>
      <c r="BU2" s="52" t="s">
        <v>266</v>
      </c>
      <c r="BV2" s="7"/>
      <c r="BW2" s="7"/>
      <c r="BX2" s="7"/>
      <c r="BY2" s="7"/>
      <c r="BZ2" s="207" t="s">
        <v>103</v>
      </c>
      <c r="CA2" s="208"/>
      <c r="CB2" s="208"/>
      <c r="CC2" s="208"/>
      <c r="CD2" s="208"/>
      <c r="CE2" s="208"/>
      <c r="CF2" s="208"/>
      <c r="CG2" s="208"/>
      <c r="CH2" s="209"/>
      <c r="CJ2" s="52" t="s">
        <v>267</v>
      </c>
      <c r="CK2" s="7"/>
      <c r="CL2" s="7"/>
      <c r="CM2" s="7"/>
      <c r="CN2" s="7"/>
      <c r="CO2" s="207" t="s">
        <v>115</v>
      </c>
      <c r="CP2" s="208"/>
      <c r="CQ2" s="208"/>
      <c r="CR2" s="208"/>
      <c r="CS2" s="208"/>
      <c r="CT2" s="208"/>
      <c r="CU2" s="208"/>
      <c r="CV2" s="208"/>
      <c r="CW2" s="209"/>
      <c r="CY2" s="52" t="s">
        <v>268</v>
      </c>
      <c r="CZ2" s="7"/>
      <c r="DA2" s="7"/>
      <c r="DB2" s="7"/>
      <c r="DC2" s="7"/>
      <c r="DD2" s="207" t="s">
        <v>123</v>
      </c>
      <c r="DE2" s="208"/>
      <c r="DF2" s="208"/>
      <c r="DG2" s="208"/>
      <c r="DH2" s="208"/>
      <c r="DI2" s="208"/>
      <c r="DJ2" s="208"/>
      <c r="DK2" s="208"/>
      <c r="DL2" s="209"/>
      <c r="DN2" s="52" t="s">
        <v>269</v>
      </c>
      <c r="DO2" s="7"/>
      <c r="DP2" s="7"/>
      <c r="DQ2" s="7"/>
      <c r="DR2" s="7"/>
      <c r="DS2" s="207" t="s">
        <v>133</v>
      </c>
      <c r="DT2" s="208"/>
      <c r="DU2" s="208"/>
      <c r="DV2" s="208"/>
      <c r="DW2" s="208"/>
      <c r="DX2" s="208"/>
      <c r="DY2" s="208"/>
      <c r="DZ2" s="208"/>
      <c r="EA2" s="209"/>
      <c r="EC2" s="52" t="s">
        <v>270</v>
      </c>
      <c r="ED2" s="7"/>
      <c r="EE2" s="7"/>
      <c r="EF2" s="7"/>
      <c r="EG2" s="7"/>
      <c r="EH2" s="207" t="s">
        <v>141</v>
      </c>
      <c r="EI2" s="208"/>
      <c r="EJ2" s="208"/>
      <c r="EK2" s="208"/>
      <c r="EL2" s="208"/>
      <c r="EM2" s="208"/>
      <c r="EN2" s="208"/>
      <c r="EO2" s="208"/>
      <c r="EP2" s="209"/>
      <c r="ER2" s="52" t="s">
        <v>271</v>
      </c>
      <c r="ES2" s="7"/>
      <c r="ET2" s="7"/>
      <c r="EU2" s="7"/>
      <c r="EV2" s="7"/>
      <c r="EW2" s="207" t="s">
        <v>148</v>
      </c>
      <c r="EX2" s="208"/>
      <c r="EY2" s="208"/>
      <c r="EZ2" s="208"/>
      <c r="FA2" s="208"/>
      <c r="FB2" s="208"/>
      <c r="FC2" s="208"/>
      <c r="FD2" s="208"/>
      <c r="FE2" s="209"/>
      <c r="FG2" s="52" t="s">
        <v>272</v>
      </c>
      <c r="FH2" s="7"/>
      <c r="FI2" s="7"/>
      <c r="FJ2" s="7"/>
      <c r="FK2" s="7"/>
      <c r="FL2" s="207" t="s">
        <v>160</v>
      </c>
      <c r="FM2" s="208"/>
      <c r="FN2" s="208"/>
      <c r="FO2" s="208"/>
      <c r="FP2" s="208"/>
      <c r="FQ2" s="208"/>
      <c r="FR2" s="208"/>
      <c r="FS2" s="208"/>
      <c r="FT2" s="209"/>
      <c r="FV2" s="52" t="s">
        <v>273</v>
      </c>
      <c r="FW2" s="7"/>
      <c r="FX2" s="7"/>
      <c r="FY2" s="7"/>
      <c r="FZ2" s="7"/>
      <c r="GA2" s="207" t="s">
        <v>169</v>
      </c>
      <c r="GB2" s="208"/>
      <c r="GC2" s="208"/>
      <c r="GD2" s="208"/>
      <c r="GE2" s="208"/>
      <c r="GF2" s="208"/>
      <c r="GG2" s="208"/>
      <c r="GH2" s="208"/>
      <c r="GI2" s="209"/>
      <c r="GK2" s="59" t="s">
        <v>274</v>
      </c>
      <c r="GL2" s="7"/>
      <c r="GM2" s="7"/>
      <c r="GN2" s="7"/>
      <c r="GO2" s="7"/>
      <c r="GP2" s="207" t="s">
        <v>178</v>
      </c>
      <c r="GQ2" s="208"/>
      <c r="GR2" s="208"/>
      <c r="GS2" s="208"/>
      <c r="GT2" s="208"/>
      <c r="GU2" s="208"/>
      <c r="GV2" s="208"/>
      <c r="GW2" s="208"/>
      <c r="GX2" s="209"/>
      <c r="GZ2" s="52" t="s">
        <v>275</v>
      </c>
      <c r="HA2" s="7"/>
      <c r="HB2" s="7"/>
      <c r="HC2" s="7"/>
      <c r="HD2" s="7"/>
      <c r="HE2" s="207" t="s">
        <v>187</v>
      </c>
      <c r="HF2" s="208"/>
      <c r="HG2" s="208"/>
      <c r="HH2" s="208"/>
      <c r="HI2" s="208"/>
      <c r="HJ2" s="208"/>
      <c r="HK2" s="208"/>
      <c r="HL2" s="208"/>
      <c r="HM2" s="209"/>
      <c r="HO2" s="52" t="s">
        <v>276</v>
      </c>
      <c r="HP2" s="7"/>
      <c r="HQ2" s="7"/>
      <c r="HR2" s="7"/>
      <c r="HS2" s="7"/>
      <c r="HT2" s="207" t="s">
        <v>196</v>
      </c>
      <c r="HU2" s="208"/>
      <c r="HV2" s="208"/>
      <c r="HW2" s="208"/>
      <c r="HX2" s="208"/>
      <c r="HY2" s="208"/>
      <c r="HZ2" s="208"/>
      <c r="IA2" s="208"/>
      <c r="IB2" s="209"/>
      <c r="ID2" s="52" t="s">
        <v>277</v>
      </c>
      <c r="IE2" s="7"/>
      <c r="IF2" s="7"/>
      <c r="IG2" s="7"/>
      <c r="IH2" s="7"/>
      <c r="II2" s="207" t="s">
        <v>205</v>
      </c>
      <c r="IJ2" s="208"/>
      <c r="IK2" s="208"/>
      <c r="IL2" s="208"/>
      <c r="IM2" s="208"/>
      <c r="IN2" s="208"/>
      <c r="IO2" s="208"/>
      <c r="IP2" s="208"/>
      <c r="IQ2" s="209"/>
      <c r="IS2" s="52" t="s">
        <v>278</v>
      </c>
      <c r="IT2" s="7"/>
      <c r="IU2" s="7"/>
      <c r="IV2" s="7"/>
      <c r="IW2" s="7"/>
      <c r="IX2" s="207" t="s">
        <v>214</v>
      </c>
      <c r="IY2" s="208"/>
      <c r="IZ2" s="208"/>
      <c r="JA2" s="208"/>
      <c r="JB2" s="208"/>
      <c r="JC2" s="208"/>
      <c r="JD2" s="208"/>
      <c r="JE2" s="208"/>
      <c r="JF2" s="209"/>
      <c r="JH2" s="52" t="s">
        <v>279</v>
      </c>
      <c r="JI2" s="7"/>
      <c r="JJ2" s="7"/>
      <c r="JK2" s="7"/>
      <c r="JL2" s="7"/>
      <c r="JM2" s="207" t="s">
        <v>223</v>
      </c>
      <c r="JN2" s="208"/>
      <c r="JO2" s="208"/>
      <c r="JP2" s="208"/>
      <c r="JQ2" s="208"/>
      <c r="JR2" s="208"/>
      <c r="JS2" s="208"/>
      <c r="JT2" s="208"/>
      <c r="JU2" s="209"/>
      <c r="JV2" s="60" t="s">
        <v>225</v>
      </c>
    </row>
    <row r="3" spans="1:283" x14ac:dyDescent="0.3">
      <c r="B3" s="2" t="s">
        <v>14</v>
      </c>
      <c r="C3" s="2" t="s">
        <v>15</v>
      </c>
      <c r="D3" s="2" t="s">
        <v>16</v>
      </c>
      <c r="E3" s="10" t="s">
        <v>17</v>
      </c>
      <c r="F3" s="11" t="s">
        <v>18</v>
      </c>
      <c r="G3" s="11" t="s">
        <v>15</v>
      </c>
      <c r="H3" s="11" t="s">
        <v>19</v>
      </c>
      <c r="I3" s="11" t="s">
        <v>20</v>
      </c>
      <c r="J3" s="11" t="s">
        <v>15</v>
      </c>
      <c r="K3" s="11" t="s">
        <v>21</v>
      </c>
      <c r="L3" s="48" t="s">
        <v>22</v>
      </c>
      <c r="M3" s="48" t="s">
        <v>15</v>
      </c>
      <c r="N3" s="48" t="s">
        <v>23</v>
      </c>
      <c r="O3" s="48" t="s">
        <v>24</v>
      </c>
      <c r="P3" s="47" t="s">
        <v>15</v>
      </c>
      <c r="Q3" s="44" t="s">
        <v>25</v>
      </c>
      <c r="R3" s="44" t="s">
        <v>15</v>
      </c>
      <c r="S3" s="44" t="s">
        <v>26</v>
      </c>
      <c r="T3" s="42" t="s">
        <v>27</v>
      </c>
      <c r="U3" s="42" t="s">
        <v>27</v>
      </c>
      <c r="V3" s="40" t="s">
        <v>28</v>
      </c>
      <c r="W3" s="40" t="s">
        <v>28</v>
      </c>
      <c r="X3" s="39" t="s">
        <v>29</v>
      </c>
      <c r="Y3" s="39" t="s">
        <v>29</v>
      </c>
      <c r="Z3" s="39" t="s">
        <v>30</v>
      </c>
      <c r="AA3" s="39" t="s">
        <v>30</v>
      </c>
      <c r="AB3" s="38" t="s">
        <v>31</v>
      </c>
      <c r="AC3" s="38" t="s">
        <v>75</v>
      </c>
      <c r="AD3" s="38" t="s">
        <v>280</v>
      </c>
      <c r="AE3" s="38" t="s">
        <v>75</v>
      </c>
      <c r="AF3" s="38" t="s">
        <v>76</v>
      </c>
      <c r="AG3" s="94"/>
      <c r="AH3" s="2" t="s">
        <v>32</v>
      </c>
      <c r="AI3" s="2" t="s">
        <v>33</v>
      </c>
      <c r="AJ3" s="2" t="s">
        <v>34</v>
      </c>
      <c r="AK3" s="2" t="s">
        <v>35</v>
      </c>
      <c r="AL3" s="2" t="s">
        <v>36</v>
      </c>
      <c r="AM3" s="2" t="s">
        <v>37</v>
      </c>
      <c r="AN3" s="14" t="s">
        <v>38</v>
      </c>
      <c r="AO3" s="15" t="s">
        <v>38</v>
      </c>
      <c r="AP3" s="15" t="s">
        <v>39</v>
      </c>
      <c r="AQ3" s="47" t="s">
        <v>40</v>
      </c>
      <c r="AR3" s="53" t="s">
        <v>41</v>
      </c>
      <c r="AS3" s="53" t="s">
        <v>41</v>
      </c>
      <c r="AT3" s="40" t="s">
        <v>42</v>
      </c>
      <c r="AU3" s="40" t="s">
        <v>42</v>
      </c>
      <c r="AV3" s="39" t="s">
        <v>29</v>
      </c>
      <c r="AW3" s="12" t="s">
        <v>29</v>
      </c>
      <c r="AX3" s="12" t="s">
        <v>30</v>
      </c>
      <c r="AY3" s="12" t="s">
        <v>30</v>
      </c>
      <c r="AZ3" s="13" t="s">
        <v>31</v>
      </c>
      <c r="BA3" s="38" t="s">
        <v>75</v>
      </c>
      <c r="BB3" s="38" t="s">
        <v>280</v>
      </c>
      <c r="BC3" s="38" t="s">
        <v>75</v>
      </c>
      <c r="BD3" s="38" t="s">
        <v>76</v>
      </c>
      <c r="BF3" s="47" t="s">
        <v>40</v>
      </c>
      <c r="BG3" s="53" t="s">
        <v>41</v>
      </c>
      <c r="BH3" s="53" t="s">
        <v>41</v>
      </c>
      <c r="BI3" s="40" t="s">
        <v>93</v>
      </c>
      <c r="BJ3" s="40" t="s">
        <v>93</v>
      </c>
      <c r="BK3" s="39" t="s">
        <v>29</v>
      </c>
      <c r="BL3" s="39" t="s">
        <v>29</v>
      </c>
      <c r="BM3" s="39" t="s">
        <v>30</v>
      </c>
      <c r="BN3" s="39" t="s">
        <v>30</v>
      </c>
      <c r="BO3" s="38" t="s">
        <v>31</v>
      </c>
      <c r="BP3" s="38" t="s">
        <v>75</v>
      </c>
      <c r="BQ3" s="38" t="s">
        <v>280</v>
      </c>
      <c r="BR3" s="38" t="s">
        <v>75</v>
      </c>
      <c r="BS3" s="38" t="s">
        <v>76</v>
      </c>
      <c r="BU3" s="47" t="s">
        <v>40</v>
      </c>
      <c r="BV3" s="53" t="s">
        <v>41</v>
      </c>
      <c r="BW3" s="53" t="s">
        <v>41</v>
      </c>
      <c r="BX3" s="40" t="s">
        <v>111</v>
      </c>
      <c r="BY3" s="40" t="s">
        <v>111</v>
      </c>
      <c r="BZ3" s="39" t="s">
        <v>29</v>
      </c>
      <c r="CA3" s="39" t="s">
        <v>29</v>
      </c>
      <c r="CB3" s="39" t="s">
        <v>30</v>
      </c>
      <c r="CC3" s="39" t="s">
        <v>30</v>
      </c>
      <c r="CD3" s="38" t="s">
        <v>31</v>
      </c>
      <c r="CE3" s="38" t="s">
        <v>75</v>
      </c>
      <c r="CF3" s="38" t="s">
        <v>280</v>
      </c>
      <c r="CG3" s="38" t="s">
        <v>75</v>
      </c>
      <c r="CH3" s="38" t="s">
        <v>76</v>
      </c>
      <c r="CJ3" s="47" t="s">
        <v>40</v>
      </c>
      <c r="CK3" s="53" t="s">
        <v>41</v>
      </c>
      <c r="CL3" s="53" t="s">
        <v>41</v>
      </c>
      <c r="CM3" s="40" t="s">
        <v>110</v>
      </c>
      <c r="CN3" s="40" t="s">
        <v>110</v>
      </c>
      <c r="CO3" s="39" t="s">
        <v>29</v>
      </c>
      <c r="CP3" s="39" t="s">
        <v>29</v>
      </c>
      <c r="CQ3" s="39" t="s">
        <v>30</v>
      </c>
      <c r="CR3" s="39" t="s">
        <v>30</v>
      </c>
      <c r="CS3" s="38" t="s">
        <v>31</v>
      </c>
      <c r="CT3" s="38" t="s">
        <v>75</v>
      </c>
      <c r="CU3" s="38" t="s">
        <v>280</v>
      </c>
      <c r="CV3" s="38" t="s">
        <v>75</v>
      </c>
      <c r="CW3" s="38" t="s">
        <v>76</v>
      </c>
      <c r="CY3" s="47" t="s">
        <v>40</v>
      </c>
      <c r="CZ3" s="53" t="s">
        <v>41</v>
      </c>
      <c r="DA3" s="53" t="s">
        <v>41</v>
      </c>
      <c r="DB3" s="40" t="s">
        <v>120</v>
      </c>
      <c r="DC3" s="40" t="s">
        <v>120</v>
      </c>
      <c r="DD3" s="39" t="s">
        <v>29</v>
      </c>
      <c r="DE3" s="39" t="s">
        <v>29</v>
      </c>
      <c r="DF3" s="39" t="s">
        <v>30</v>
      </c>
      <c r="DG3" s="39" t="s">
        <v>30</v>
      </c>
      <c r="DH3" s="38" t="s">
        <v>31</v>
      </c>
      <c r="DI3" s="38" t="s">
        <v>75</v>
      </c>
      <c r="DJ3" s="38" t="s">
        <v>280</v>
      </c>
      <c r="DK3" s="38" t="s">
        <v>75</v>
      </c>
      <c r="DL3" s="38" t="s">
        <v>76</v>
      </c>
      <c r="DN3" s="47" t="s">
        <v>40</v>
      </c>
      <c r="DO3" s="53" t="s">
        <v>41</v>
      </c>
      <c r="DP3" s="53" t="s">
        <v>41</v>
      </c>
      <c r="DQ3" s="40" t="s">
        <v>129</v>
      </c>
      <c r="DR3" s="40" t="s">
        <v>129</v>
      </c>
      <c r="DS3" s="39" t="s">
        <v>29</v>
      </c>
      <c r="DT3" s="39" t="s">
        <v>29</v>
      </c>
      <c r="DU3" s="39" t="s">
        <v>30</v>
      </c>
      <c r="DV3" s="39" t="s">
        <v>30</v>
      </c>
      <c r="DW3" s="38" t="s">
        <v>31</v>
      </c>
      <c r="DX3" s="38" t="s">
        <v>75</v>
      </c>
      <c r="DY3" s="38" t="s">
        <v>280</v>
      </c>
      <c r="DZ3" s="38" t="s">
        <v>75</v>
      </c>
      <c r="EA3" s="38" t="s">
        <v>76</v>
      </c>
      <c r="EC3" s="47" t="s">
        <v>40</v>
      </c>
      <c r="ED3" s="53" t="s">
        <v>41</v>
      </c>
      <c r="EE3" s="53" t="s">
        <v>41</v>
      </c>
      <c r="EF3" s="40" t="s">
        <v>138</v>
      </c>
      <c r="EG3" s="40" t="s">
        <v>138</v>
      </c>
      <c r="EH3" s="39" t="s">
        <v>29</v>
      </c>
      <c r="EI3" s="39" t="s">
        <v>29</v>
      </c>
      <c r="EJ3" s="39" t="s">
        <v>30</v>
      </c>
      <c r="EK3" s="39" t="s">
        <v>30</v>
      </c>
      <c r="EL3" s="38" t="s">
        <v>31</v>
      </c>
      <c r="EM3" s="38" t="s">
        <v>75</v>
      </c>
      <c r="EN3" s="38" t="s">
        <v>280</v>
      </c>
      <c r="EO3" s="38" t="s">
        <v>75</v>
      </c>
      <c r="EP3" s="38" t="s">
        <v>76</v>
      </c>
      <c r="ER3" s="47" t="s">
        <v>40</v>
      </c>
      <c r="ES3" s="53" t="s">
        <v>41</v>
      </c>
      <c r="ET3" s="53" t="s">
        <v>41</v>
      </c>
      <c r="EU3" s="40" t="s">
        <v>147</v>
      </c>
      <c r="EV3" s="40" t="s">
        <v>147</v>
      </c>
      <c r="EW3" s="39" t="s">
        <v>29</v>
      </c>
      <c r="EX3" s="39" t="s">
        <v>29</v>
      </c>
      <c r="EY3" s="39" t="s">
        <v>30</v>
      </c>
      <c r="EZ3" s="39" t="s">
        <v>30</v>
      </c>
      <c r="FA3" s="38" t="s">
        <v>31</v>
      </c>
      <c r="FB3" s="38" t="s">
        <v>75</v>
      </c>
      <c r="FC3" s="38" t="s">
        <v>280</v>
      </c>
      <c r="FD3" s="38" t="s">
        <v>75</v>
      </c>
      <c r="FE3" s="38" t="s">
        <v>76</v>
      </c>
      <c r="FG3" s="47" t="s">
        <v>40</v>
      </c>
      <c r="FH3" s="53" t="s">
        <v>41</v>
      </c>
      <c r="FI3" s="53" t="s">
        <v>41</v>
      </c>
      <c r="FJ3" s="40" t="s">
        <v>156</v>
      </c>
      <c r="FK3" s="40" t="s">
        <v>156</v>
      </c>
      <c r="FL3" s="39" t="s">
        <v>29</v>
      </c>
      <c r="FM3" s="39" t="s">
        <v>29</v>
      </c>
      <c r="FN3" s="39" t="s">
        <v>30</v>
      </c>
      <c r="FO3" s="39" t="s">
        <v>30</v>
      </c>
      <c r="FP3" s="38" t="s">
        <v>31</v>
      </c>
      <c r="FQ3" s="38" t="s">
        <v>75</v>
      </c>
      <c r="FR3" s="38" t="s">
        <v>280</v>
      </c>
      <c r="FS3" s="38" t="s">
        <v>75</v>
      </c>
      <c r="FT3" s="38" t="s">
        <v>76</v>
      </c>
      <c r="FV3" s="47" t="s">
        <v>40</v>
      </c>
      <c r="FW3" s="53" t="s">
        <v>41</v>
      </c>
      <c r="FX3" s="53" t="s">
        <v>41</v>
      </c>
      <c r="FY3" s="40" t="s">
        <v>165</v>
      </c>
      <c r="FZ3" s="40" t="s">
        <v>165</v>
      </c>
      <c r="GA3" s="39" t="s">
        <v>29</v>
      </c>
      <c r="GB3" s="39" t="s">
        <v>29</v>
      </c>
      <c r="GC3" s="39" t="s">
        <v>30</v>
      </c>
      <c r="GD3" s="39" t="s">
        <v>30</v>
      </c>
      <c r="GE3" s="38" t="s">
        <v>31</v>
      </c>
      <c r="GF3" s="38" t="s">
        <v>75</v>
      </c>
      <c r="GG3" s="38" t="s">
        <v>280</v>
      </c>
      <c r="GH3" s="38" t="s">
        <v>75</v>
      </c>
      <c r="GI3" s="38" t="s">
        <v>76</v>
      </c>
      <c r="GK3" s="47" t="s">
        <v>40</v>
      </c>
      <c r="GL3" s="53" t="s">
        <v>41</v>
      </c>
      <c r="GM3" s="53" t="s">
        <v>41</v>
      </c>
      <c r="GN3" s="40" t="s">
        <v>174</v>
      </c>
      <c r="GO3" s="40" t="s">
        <v>174</v>
      </c>
      <c r="GP3" s="39" t="s">
        <v>29</v>
      </c>
      <c r="GQ3" s="39" t="s">
        <v>29</v>
      </c>
      <c r="GR3" s="39" t="s">
        <v>30</v>
      </c>
      <c r="GS3" s="39" t="s">
        <v>30</v>
      </c>
      <c r="GT3" s="38" t="s">
        <v>31</v>
      </c>
      <c r="GU3" s="38" t="s">
        <v>75</v>
      </c>
      <c r="GV3" s="38" t="s">
        <v>280</v>
      </c>
      <c r="GW3" s="38" t="s">
        <v>75</v>
      </c>
      <c r="GX3" s="38" t="s">
        <v>76</v>
      </c>
      <c r="GZ3" s="47" t="s">
        <v>40</v>
      </c>
      <c r="HA3" s="53" t="s">
        <v>41</v>
      </c>
      <c r="HB3" s="53" t="s">
        <v>41</v>
      </c>
      <c r="HC3" s="40" t="s">
        <v>183</v>
      </c>
      <c r="HD3" s="40" t="s">
        <v>183</v>
      </c>
      <c r="HE3" s="39" t="s">
        <v>29</v>
      </c>
      <c r="HF3" s="39" t="s">
        <v>29</v>
      </c>
      <c r="HG3" s="39" t="s">
        <v>30</v>
      </c>
      <c r="HH3" s="39" t="s">
        <v>30</v>
      </c>
      <c r="HI3" s="38" t="s">
        <v>31</v>
      </c>
      <c r="HJ3" s="38" t="s">
        <v>75</v>
      </c>
      <c r="HK3" s="38" t="s">
        <v>280</v>
      </c>
      <c r="HL3" s="38" t="s">
        <v>75</v>
      </c>
      <c r="HM3" s="38" t="s">
        <v>76</v>
      </c>
      <c r="HO3" s="47" t="s">
        <v>40</v>
      </c>
      <c r="HP3" s="53" t="s">
        <v>41</v>
      </c>
      <c r="HQ3" s="53" t="s">
        <v>41</v>
      </c>
      <c r="HR3" s="40" t="s">
        <v>192</v>
      </c>
      <c r="HS3" s="40" t="s">
        <v>192</v>
      </c>
      <c r="HT3" s="39" t="s">
        <v>29</v>
      </c>
      <c r="HU3" s="39" t="s">
        <v>29</v>
      </c>
      <c r="HV3" s="39" t="s">
        <v>30</v>
      </c>
      <c r="HW3" s="39" t="s">
        <v>30</v>
      </c>
      <c r="HX3" s="38" t="s">
        <v>31</v>
      </c>
      <c r="HY3" s="38" t="s">
        <v>75</v>
      </c>
      <c r="HZ3" s="38" t="s">
        <v>280</v>
      </c>
      <c r="IA3" s="38" t="s">
        <v>75</v>
      </c>
      <c r="IB3" s="38" t="s">
        <v>76</v>
      </c>
      <c r="ID3" s="47" t="s">
        <v>40</v>
      </c>
      <c r="IE3" s="53" t="s">
        <v>41</v>
      </c>
      <c r="IF3" s="53" t="s">
        <v>41</v>
      </c>
      <c r="IG3" s="40" t="s">
        <v>201</v>
      </c>
      <c r="IH3" s="40" t="s">
        <v>201</v>
      </c>
      <c r="II3" s="39" t="s">
        <v>29</v>
      </c>
      <c r="IJ3" s="39" t="s">
        <v>29</v>
      </c>
      <c r="IK3" s="39" t="s">
        <v>30</v>
      </c>
      <c r="IL3" s="39" t="s">
        <v>30</v>
      </c>
      <c r="IM3" s="38" t="s">
        <v>31</v>
      </c>
      <c r="IN3" s="38" t="s">
        <v>75</v>
      </c>
      <c r="IO3" s="38" t="s">
        <v>280</v>
      </c>
      <c r="IP3" s="38" t="s">
        <v>75</v>
      </c>
      <c r="IQ3" s="38" t="s">
        <v>76</v>
      </c>
      <c r="IS3" s="47" t="s">
        <v>40</v>
      </c>
      <c r="IT3" s="53" t="s">
        <v>41</v>
      </c>
      <c r="IU3" s="53" t="s">
        <v>41</v>
      </c>
      <c r="IV3" s="40" t="s">
        <v>210</v>
      </c>
      <c r="IW3" s="40" t="s">
        <v>210</v>
      </c>
      <c r="IX3" s="39" t="s">
        <v>29</v>
      </c>
      <c r="IY3" s="39" t="s">
        <v>29</v>
      </c>
      <c r="IZ3" s="39" t="s">
        <v>30</v>
      </c>
      <c r="JA3" s="39" t="s">
        <v>30</v>
      </c>
      <c r="JB3" s="38" t="s">
        <v>31</v>
      </c>
      <c r="JC3" s="38" t="s">
        <v>75</v>
      </c>
      <c r="JD3" s="38" t="s">
        <v>280</v>
      </c>
      <c r="JE3" s="38" t="s">
        <v>75</v>
      </c>
      <c r="JF3" s="38" t="s">
        <v>76</v>
      </c>
      <c r="JH3" s="47" t="s">
        <v>40</v>
      </c>
      <c r="JI3" s="53" t="s">
        <v>41</v>
      </c>
      <c r="JJ3" s="53" t="s">
        <v>41</v>
      </c>
      <c r="JK3" s="40" t="s">
        <v>219</v>
      </c>
      <c r="JL3" s="40" t="s">
        <v>219</v>
      </c>
      <c r="JM3" s="39" t="s">
        <v>29</v>
      </c>
      <c r="JN3" s="39" t="s">
        <v>29</v>
      </c>
      <c r="JO3" s="39" t="s">
        <v>30</v>
      </c>
      <c r="JP3" s="39" t="s">
        <v>30</v>
      </c>
      <c r="JQ3" s="38" t="s">
        <v>31</v>
      </c>
      <c r="JR3" s="38" t="s">
        <v>75</v>
      </c>
      <c r="JS3" s="38" t="s">
        <v>280</v>
      </c>
      <c r="JT3" s="38" t="s">
        <v>75</v>
      </c>
      <c r="JU3" s="38" t="s">
        <v>76</v>
      </c>
      <c r="JV3" s="61" t="s">
        <v>226</v>
      </c>
    </row>
    <row r="4" spans="1:283" ht="15" thickBot="1" x14ac:dyDescent="0.35">
      <c r="B4" s="4" t="s">
        <v>5</v>
      </c>
      <c r="C4" s="4" t="s">
        <v>43</v>
      </c>
      <c r="D4" s="4" t="s">
        <v>44</v>
      </c>
      <c r="E4" s="16" t="s">
        <v>6</v>
      </c>
      <c r="F4" s="17" t="s">
        <v>45</v>
      </c>
      <c r="G4" s="17" t="s">
        <v>46</v>
      </c>
      <c r="H4" s="17" t="s">
        <v>6</v>
      </c>
      <c r="I4" s="17" t="s">
        <v>45</v>
      </c>
      <c r="J4" s="17" t="s">
        <v>46</v>
      </c>
      <c r="K4" s="17" t="s">
        <v>6</v>
      </c>
      <c r="L4" s="49" t="s">
        <v>45</v>
      </c>
      <c r="M4" s="49" t="s">
        <v>46</v>
      </c>
      <c r="N4" s="49" t="s">
        <v>6</v>
      </c>
      <c r="O4" s="49" t="s">
        <v>45</v>
      </c>
      <c r="P4" s="46" t="s">
        <v>46</v>
      </c>
      <c r="Q4" s="45" t="s">
        <v>47</v>
      </c>
      <c r="R4" s="45" t="s">
        <v>46</v>
      </c>
      <c r="S4" s="45" t="s">
        <v>48</v>
      </c>
      <c r="T4" s="43" t="s">
        <v>281</v>
      </c>
      <c r="U4" s="43" t="s">
        <v>59</v>
      </c>
      <c r="V4" s="41" t="s">
        <v>282</v>
      </c>
      <c r="W4" s="41" t="s">
        <v>283</v>
      </c>
      <c r="X4" s="37" t="s">
        <v>53</v>
      </c>
      <c r="Y4" s="37" t="s">
        <v>54</v>
      </c>
      <c r="Z4" s="37" t="s">
        <v>53</v>
      </c>
      <c r="AA4" s="37" t="s">
        <v>54</v>
      </c>
      <c r="AB4" s="37" t="s">
        <v>55</v>
      </c>
      <c r="AC4" s="37" t="s">
        <v>77</v>
      </c>
      <c r="AD4" s="37" t="s">
        <v>78</v>
      </c>
      <c r="AE4" s="37" t="s">
        <v>79</v>
      </c>
      <c r="AF4" s="37" t="s">
        <v>284</v>
      </c>
      <c r="AG4" s="94"/>
      <c r="AH4" s="5" t="s">
        <v>56</v>
      </c>
      <c r="AI4" s="5" t="s">
        <v>57</v>
      </c>
      <c r="AJ4" s="5" t="s">
        <v>57</v>
      </c>
      <c r="AK4" s="5" t="s">
        <v>57</v>
      </c>
      <c r="AL4" s="4" t="s">
        <v>6</v>
      </c>
      <c r="AM4" s="4" t="s">
        <v>5</v>
      </c>
      <c r="AN4" s="19" t="s">
        <v>7</v>
      </c>
      <c r="AO4" s="20" t="s">
        <v>7</v>
      </c>
      <c r="AP4" s="20" t="s">
        <v>58</v>
      </c>
      <c r="AQ4" s="46" t="s">
        <v>59</v>
      </c>
      <c r="AR4" s="54" t="s">
        <v>285</v>
      </c>
      <c r="AS4" s="54" t="s">
        <v>286</v>
      </c>
      <c r="AT4" s="41" t="s">
        <v>282</v>
      </c>
      <c r="AU4" s="55" t="s">
        <v>283</v>
      </c>
      <c r="AV4" s="37" t="s">
        <v>62</v>
      </c>
      <c r="AW4" s="18" t="s">
        <v>63</v>
      </c>
      <c r="AX4" s="18" t="s">
        <v>62</v>
      </c>
      <c r="AY4" s="18" t="s">
        <v>63</v>
      </c>
      <c r="AZ4" s="18" t="s">
        <v>64</v>
      </c>
      <c r="BA4" s="37" t="s">
        <v>77</v>
      </c>
      <c r="BB4" s="37" t="s">
        <v>78</v>
      </c>
      <c r="BC4" s="37" t="s">
        <v>79</v>
      </c>
      <c r="BD4" s="37" t="s">
        <v>284</v>
      </c>
      <c r="BF4" s="46" t="s">
        <v>59</v>
      </c>
      <c r="BG4" s="54" t="s">
        <v>287</v>
      </c>
      <c r="BH4" s="54" t="s">
        <v>288</v>
      </c>
      <c r="BI4" s="41" t="s">
        <v>282</v>
      </c>
      <c r="BJ4" s="55" t="s">
        <v>283</v>
      </c>
      <c r="BK4" s="37" t="s">
        <v>92</v>
      </c>
      <c r="BL4" s="37" t="s">
        <v>91</v>
      </c>
      <c r="BM4" s="37" t="s">
        <v>92</v>
      </c>
      <c r="BN4" s="37" t="s">
        <v>91</v>
      </c>
      <c r="BO4" s="37" t="s">
        <v>90</v>
      </c>
      <c r="BP4" s="37" t="s">
        <v>77</v>
      </c>
      <c r="BQ4" s="37" t="s">
        <v>78</v>
      </c>
      <c r="BR4" s="37" t="s">
        <v>79</v>
      </c>
      <c r="BS4" s="37" t="s">
        <v>289</v>
      </c>
      <c r="BU4" s="46" t="s">
        <v>59</v>
      </c>
      <c r="BV4" s="54" t="s">
        <v>290</v>
      </c>
      <c r="BW4" s="54" t="s">
        <v>291</v>
      </c>
      <c r="BX4" s="41" t="s">
        <v>282</v>
      </c>
      <c r="BY4" s="55" t="s">
        <v>283</v>
      </c>
      <c r="BZ4" s="37" t="s">
        <v>102</v>
      </c>
      <c r="CA4" s="37" t="s">
        <v>104</v>
      </c>
      <c r="CB4" s="37" t="s">
        <v>102</v>
      </c>
      <c r="CC4" s="37" t="s">
        <v>104</v>
      </c>
      <c r="CD4" s="37" t="s">
        <v>105</v>
      </c>
      <c r="CE4" s="37" t="s">
        <v>77</v>
      </c>
      <c r="CF4" s="37" t="s">
        <v>78</v>
      </c>
      <c r="CG4" s="37" t="s">
        <v>79</v>
      </c>
      <c r="CH4" s="37" t="s">
        <v>292</v>
      </c>
      <c r="CJ4" s="46" t="s">
        <v>59</v>
      </c>
      <c r="CK4" s="54" t="s">
        <v>293</v>
      </c>
      <c r="CL4" s="54" t="s">
        <v>294</v>
      </c>
      <c r="CM4" s="41" t="s">
        <v>282</v>
      </c>
      <c r="CN4" s="55" t="s">
        <v>283</v>
      </c>
      <c r="CO4" s="37" t="s">
        <v>112</v>
      </c>
      <c r="CP4" s="37" t="s">
        <v>113</v>
      </c>
      <c r="CQ4" s="37" t="s">
        <v>112</v>
      </c>
      <c r="CR4" s="37" t="s">
        <v>113</v>
      </c>
      <c r="CS4" s="37" t="s">
        <v>114</v>
      </c>
      <c r="CT4" s="37" t="s">
        <v>77</v>
      </c>
      <c r="CU4" s="37" t="s">
        <v>78</v>
      </c>
      <c r="CV4" s="37" t="s">
        <v>79</v>
      </c>
      <c r="CW4" s="37" t="s">
        <v>295</v>
      </c>
      <c r="CY4" s="46" t="s">
        <v>59</v>
      </c>
      <c r="CZ4" s="54" t="s">
        <v>296</v>
      </c>
      <c r="DA4" s="54" t="s">
        <v>297</v>
      </c>
      <c r="DB4" s="41" t="s">
        <v>282</v>
      </c>
      <c r="DC4" s="55" t="s">
        <v>283</v>
      </c>
      <c r="DD4" s="37" t="s">
        <v>121</v>
      </c>
      <c r="DE4" s="37" t="s">
        <v>122</v>
      </c>
      <c r="DF4" s="37" t="s">
        <v>121</v>
      </c>
      <c r="DG4" s="37" t="s">
        <v>122</v>
      </c>
      <c r="DH4" s="37" t="s">
        <v>124</v>
      </c>
      <c r="DI4" s="37" t="s">
        <v>77</v>
      </c>
      <c r="DJ4" s="37" t="s">
        <v>78</v>
      </c>
      <c r="DK4" s="37" t="s">
        <v>79</v>
      </c>
      <c r="DL4" s="37" t="s">
        <v>298</v>
      </c>
      <c r="DN4" s="46" t="s">
        <v>59</v>
      </c>
      <c r="DO4" s="54" t="s">
        <v>299</v>
      </c>
      <c r="DP4" s="54" t="s">
        <v>300</v>
      </c>
      <c r="DQ4" s="41" t="s">
        <v>282</v>
      </c>
      <c r="DR4" s="55" t="s">
        <v>283</v>
      </c>
      <c r="DS4" s="37" t="s">
        <v>130</v>
      </c>
      <c r="DT4" s="37" t="s">
        <v>131</v>
      </c>
      <c r="DU4" s="37" t="s">
        <v>130</v>
      </c>
      <c r="DV4" s="37" t="s">
        <v>131</v>
      </c>
      <c r="DW4" s="37" t="s">
        <v>132</v>
      </c>
      <c r="DX4" s="37" t="s">
        <v>77</v>
      </c>
      <c r="DY4" s="37" t="s">
        <v>78</v>
      </c>
      <c r="DZ4" s="37" t="s">
        <v>79</v>
      </c>
      <c r="EA4" s="37" t="s">
        <v>301</v>
      </c>
      <c r="EC4" s="46" t="s">
        <v>59</v>
      </c>
      <c r="ED4" s="54" t="s">
        <v>302</v>
      </c>
      <c r="EE4" s="54" t="s">
        <v>303</v>
      </c>
      <c r="EF4" s="41" t="s">
        <v>282</v>
      </c>
      <c r="EG4" s="55" t="s">
        <v>283</v>
      </c>
      <c r="EH4" s="37" t="s">
        <v>139</v>
      </c>
      <c r="EI4" s="37" t="s">
        <v>140</v>
      </c>
      <c r="EJ4" s="37" t="s">
        <v>139</v>
      </c>
      <c r="EK4" s="37" t="s">
        <v>140</v>
      </c>
      <c r="EL4" s="37" t="s">
        <v>142</v>
      </c>
      <c r="EM4" s="37" t="s">
        <v>77</v>
      </c>
      <c r="EN4" s="37" t="s">
        <v>78</v>
      </c>
      <c r="EO4" s="37" t="s">
        <v>79</v>
      </c>
      <c r="EP4" s="37" t="s">
        <v>304</v>
      </c>
      <c r="ER4" s="46" t="s">
        <v>59</v>
      </c>
      <c r="ES4" s="54" t="s">
        <v>305</v>
      </c>
      <c r="ET4" s="54" t="s">
        <v>306</v>
      </c>
      <c r="EU4" s="41" t="s">
        <v>282</v>
      </c>
      <c r="EV4" s="55" t="s">
        <v>283</v>
      </c>
      <c r="EW4" s="37" t="s">
        <v>149</v>
      </c>
      <c r="EX4" s="37" t="s">
        <v>150</v>
      </c>
      <c r="EY4" s="37" t="s">
        <v>149</v>
      </c>
      <c r="EZ4" s="37" t="s">
        <v>150</v>
      </c>
      <c r="FA4" s="37" t="s">
        <v>151</v>
      </c>
      <c r="FB4" s="37" t="s">
        <v>77</v>
      </c>
      <c r="FC4" s="37" t="s">
        <v>78</v>
      </c>
      <c r="FD4" s="37" t="s">
        <v>79</v>
      </c>
      <c r="FE4" s="37" t="s">
        <v>307</v>
      </c>
      <c r="FG4" s="46" t="s">
        <v>59</v>
      </c>
      <c r="FH4" s="54" t="s">
        <v>308</v>
      </c>
      <c r="FI4" s="54" t="s">
        <v>309</v>
      </c>
      <c r="FJ4" s="41" t="s">
        <v>282</v>
      </c>
      <c r="FK4" s="55" t="s">
        <v>283</v>
      </c>
      <c r="FL4" s="37" t="s">
        <v>157</v>
      </c>
      <c r="FM4" s="37" t="s">
        <v>158</v>
      </c>
      <c r="FN4" s="37" t="s">
        <v>157</v>
      </c>
      <c r="FO4" s="37" t="s">
        <v>158</v>
      </c>
      <c r="FP4" s="37" t="s">
        <v>159</v>
      </c>
      <c r="FQ4" s="37" t="s">
        <v>77</v>
      </c>
      <c r="FR4" s="37" t="s">
        <v>78</v>
      </c>
      <c r="FS4" s="37" t="s">
        <v>79</v>
      </c>
      <c r="FT4" s="37" t="s">
        <v>310</v>
      </c>
      <c r="FV4" s="46" t="s">
        <v>59</v>
      </c>
      <c r="FW4" s="54" t="s">
        <v>311</v>
      </c>
      <c r="FX4" s="54" t="s">
        <v>312</v>
      </c>
      <c r="FY4" s="41" t="s">
        <v>282</v>
      </c>
      <c r="FZ4" s="55" t="s">
        <v>283</v>
      </c>
      <c r="GA4" s="37" t="s">
        <v>166</v>
      </c>
      <c r="GB4" s="37" t="s">
        <v>167</v>
      </c>
      <c r="GC4" s="37" t="s">
        <v>166</v>
      </c>
      <c r="GD4" s="37" t="s">
        <v>167</v>
      </c>
      <c r="GE4" s="37" t="s">
        <v>168</v>
      </c>
      <c r="GF4" s="37" t="s">
        <v>77</v>
      </c>
      <c r="GG4" s="37" t="s">
        <v>78</v>
      </c>
      <c r="GH4" s="37" t="s">
        <v>79</v>
      </c>
      <c r="GI4" s="37" t="s">
        <v>313</v>
      </c>
      <c r="GK4" s="46" t="s">
        <v>59</v>
      </c>
      <c r="GL4" s="54" t="s">
        <v>314</v>
      </c>
      <c r="GM4" s="54" t="s">
        <v>315</v>
      </c>
      <c r="GN4" s="41" t="s">
        <v>282</v>
      </c>
      <c r="GO4" s="55" t="s">
        <v>283</v>
      </c>
      <c r="GP4" s="37" t="s">
        <v>175</v>
      </c>
      <c r="GQ4" s="37" t="s">
        <v>176</v>
      </c>
      <c r="GR4" s="37" t="s">
        <v>175</v>
      </c>
      <c r="GS4" s="37" t="s">
        <v>176</v>
      </c>
      <c r="GT4" s="37" t="s">
        <v>177</v>
      </c>
      <c r="GU4" s="37" t="s">
        <v>77</v>
      </c>
      <c r="GV4" s="37" t="s">
        <v>78</v>
      </c>
      <c r="GW4" s="37" t="s">
        <v>79</v>
      </c>
      <c r="GX4" s="37" t="s">
        <v>316</v>
      </c>
      <c r="GZ4" s="46" t="s">
        <v>59</v>
      </c>
      <c r="HA4" s="54" t="s">
        <v>317</v>
      </c>
      <c r="HB4" s="54" t="s">
        <v>318</v>
      </c>
      <c r="HC4" s="41" t="s">
        <v>282</v>
      </c>
      <c r="HD4" s="55" t="s">
        <v>283</v>
      </c>
      <c r="HE4" s="37" t="s">
        <v>184</v>
      </c>
      <c r="HF4" s="37" t="s">
        <v>185</v>
      </c>
      <c r="HG4" s="37" t="s">
        <v>184</v>
      </c>
      <c r="HH4" s="37" t="s">
        <v>185</v>
      </c>
      <c r="HI4" s="37" t="s">
        <v>186</v>
      </c>
      <c r="HJ4" s="37" t="s">
        <v>77</v>
      </c>
      <c r="HK4" s="37" t="s">
        <v>78</v>
      </c>
      <c r="HL4" s="37" t="s">
        <v>79</v>
      </c>
      <c r="HM4" s="37" t="s">
        <v>319</v>
      </c>
      <c r="HO4" s="46" t="s">
        <v>59</v>
      </c>
      <c r="HP4" s="54" t="s">
        <v>320</v>
      </c>
      <c r="HQ4" s="54" t="s">
        <v>321</v>
      </c>
      <c r="HR4" s="41" t="s">
        <v>282</v>
      </c>
      <c r="HS4" s="55" t="s">
        <v>283</v>
      </c>
      <c r="HT4" s="37" t="s">
        <v>193</v>
      </c>
      <c r="HU4" s="37" t="s">
        <v>194</v>
      </c>
      <c r="HV4" s="37" t="s">
        <v>193</v>
      </c>
      <c r="HW4" s="37" t="s">
        <v>194</v>
      </c>
      <c r="HX4" s="37" t="s">
        <v>195</v>
      </c>
      <c r="HY4" s="37" t="s">
        <v>77</v>
      </c>
      <c r="HZ4" s="37" t="s">
        <v>78</v>
      </c>
      <c r="IA4" s="37" t="s">
        <v>79</v>
      </c>
      <c r="IB4" s="37" t="s">
        <v>322</v>
      </c>
      <c r="ID4" s="46" t="s">
        <v>59</v>
      </c>
      <c r="IE4" s="54" t="s">
        <v>323</v>
      </c>
      <c r="IF4" s="54" t="s">
        <v>324</v>
      </c>
      <c r="IG4" s="41" t="s">
        <v>282</v>
      </c>
      <c r="IH4" s="55" t="s">
        <v>283</v>
      </c>
      <c r="II4" s="37" t="s">
        <v>202</v>
      </c>
      <c r="IJ4" s="37" t="s">
        <v>203</v>
      </c>
      <c r="IK4" s="37" t="s">
        <v>202</v>
      </c>
      <c r="IL4" s="37" t="s">
        <v>203</v>
      </c>
      <c r="IM4" s="37" t="s">
        <v>204</v>
      </c>
      <c r="IN4" s="37" t="s">
        <v>77</v>
      </c>
      <c r="IO4" s="37" t="s">
        <v>78</v>
      </c>
      <c r="IP4" s="37" t="s">
        <v>79</v>
      </c>
      <c r="IQ4" s="37" t="s">
        <v>325</v>
      </c>
      <c r="IS4" s="46" t="s">
        <v>59</v>
      </c>
      <c r="IT4" s="54" t="s">
        <v>326</v>
      </c>
      <c r="IU4" s="54" t="s">
        <v>327</v>
      </c>
      <c r="IV4" s="41" t="s">
        <v>282</v>
      </c>
      <c r="IW4" s="55" t="s">
        <v>283</v>
      </c>
      <c r="IX4" s="37" t="s">
        <v>211</v>
      </c>
      <c r="IY4" s="37" t="s">
        <v>212</v>
      </c>
      <c r="IZ4" s="37" t="s">
        <v>211</v>
      </c>
      <c r="JA4" s="37" t="s">
        <v>212</v>
      </c>
      <c r="JB4" s="37" t="s">
        <v>213</v>
      </c>
      <c r="JC4" s="37" t="s">
        <v>77</v>
      </c>
      <c r="JD4" s="37" t="s">
        <v>78</v>
      </c>
      <c r="JE4" s="37" t="s">
        <v>79</v>
      </c>
      <c r="JF4" s="37" t="s">
        <v>328</v>
      </c>
      <c r="JH4" s="46" t="s">
        <v>59</v>
      </c>
      <c r="JI4" s="54" t="s">
        <v>329</v>
      </c>
      <c r="JJ4" s="54" t="s">
        <v>330</v>
      </c>
      <c r="JK4" s="41" t="s">
        <v>282</v>
      </c>
      <c r="JL4" s="55" t="s">
        <v>283</v>
      </c>
      <c r="JM4" s="37" t="s">
        <v>220</v>
      </c>
      <c r="JN4" s="37" t="s">
        <v>221</v>
      </c>
      <c r="JO4" s="37" t="s">
        <v>220</v>
      </c>
      <c r="JP4" s="37" t="s">
        <v>221</v>
      </c>
      <c r="JQ4" s="37" t="s">
        <v>222</v>
      </c>
      <c r="JR4" s="37" t="s">
        <v>77</v>
      </c>
      <c r="JS4" s="37" t="s">
        <v>78</v>
      </c>
      <c r="JT4" s="37" t="s">
        <v>79</v>
      </c>
      <c r="JU4" s="37" t="s">
        <v>331</v>
      </c>
      <c r="JV4" s="62" t="s">
        <v>227</v>
      </c>
    </row>
    <row r="5" spans="1:283" x14ac:dyDescent="0.3">
      <c r="A5" s="30" t="s">
        <v>332</v>
      </c>
      <c r="B5" s="81">
        <v>7</v>
      </c>
      <c r="C5" s="82">
        <v>9.9411114799672937</v>
      </c>
      <c r="D5" s="82">
        <v>527.84316981721554</v>
      </c>
      <c r="E5" s="82">
        <v>5.7925378653012194</v>
      </c>
      <c r="F5" s="82">
        <v>533.6357076825168</v>
      </c>
      <c r="G5" s="82">
        <v>9.8889629640320997</v>
      </c>
      <c r="H5" s="82">
        <v>5.8076179395083551</v>
      </c>
      <c r="I5" s="82">
        <v>533.65078775672384</v>
      </c>
      <c r="J5" s="82">
        <v>9.888828758330046</v>
      </c>
      <c r="K5" s="82">
        <v>5.8076568513596118</v>
      </c>
      <c r="L5" s="82">
        <v>533.65082666857518</v>
      </c>
      <c r="M5" s="82">
        <v>9.8888284120325238</v>
      </c>
      <c r="N5" s="82">
        <v>5.8076569517664458</v>
      </c>
      <c r="O5" s="82">
        <v>533.65082676898203</v>
      </c>
      <c r="P5" s="82">
        <v>9.8888284111389488</v>
      </c>
      <c r="Q5" s="82">
        <v>533.65082676898203</v>
      </c>
      <c r="R5" s="82">
        <v>9.8888284111389488</v>
      </c>
      <c r="S5" s="82">
        <v>9.9149699455531213</v>
      </c>
      <c r="T5" s="82">
        <v>-0.24951007882372339</v>
      </c>
      <c r="U5" s="82">
        <v>1.4274261888748854</v>
      </c>
      <c r="V5" s="82">
        <v>529.25337735822154</v>
      </c>
      <c r="W5" s="82">
        <v>-0.34801651600205497</v>
      </c>
      <c r="X5" s="82">
        <v>536.23736388234101</v>
      </c>
      <c r="Y5" s="82">
        <v>-0.95970044657116216</v>
      </c>
      <c r="Z5" s="82">
        <v>549.37319728007151</v>
      </c>
      <c r="AA5" s="82">
        <v>-3.2558071398821649</v>
      </c>
      <c r="AB5" s="135">
        <v>9.9149699455531213</v>
      </c>
      <c r="AC5" s="83">
        <v>7</v>
      </c>
      <c r="AD5" s="84">
        <v>68.188943401673356</v>
      </c>
      <c r="AE5" s="83">
        <v>6.9318110565983266</v>
      </c>
      <c r="AF5" s="84">
        <v>13.637788680334671</v>
      </c>
      <c r="AG5" s="95"/>
      <c r="AH5" s="85">
        <v>17</v>
      </c>
      <c r="AI5" s="86">
        <v>118.47620182132086</v>
      </c>
      <c r="AJ5" s="82">
        <v>117.31467043091575</v>
      </c>
      <c r="AK5" s="82">
        <v>111.50701347889022</v>
      </c>
      <c r="AL5" s="87">
        <v>645.15784024813127</v>
      </c>
      <c r="AM5" s="82">
        <v>9.0453040170937253</v>
      </c>
      <c r="AN5" s="136">
        <v>5.8216855689083642E-2</v>
      </c>
      <c r="AO5" s="88">
        <v>5.8216856005766315E-2</v>
      </c>
      <c r="AP5" s="89">
        <v>1.7202156702280771E-2</v>
      </c>
      <c r="AQ5" s="90">
        <v>6.9691883424306384</v>
      </c>
      <c r="AR5" s="91">
        <v>-1.5174521902342857E-3</v>
      </c>
      <c r="AS5" s="82">
        <v>8.6812164338911108E-3</v>
      </c>
      <c r="AT5" s="82">
        <v>536.23124691708597</v>
      </c>
      <c r="AU5" s="82">
        <v>-0.34953396819228927</v>
      </c>
      <c r="AV5" s="82">
        <v>543.21585135317639</v>
      </c>
      <c r="AW5" s="82">
        <v>-0.95412132445012188</v>
      </c>
      <c r="AX5" s="82">
        <v>556.35401098819545</v>
      </c>
      <c r="AY5" s="82">
        <v>-3.2368798322109891</v>
      </c>
      <c r="AZ5" s="135">
        <v>9.8567530898640374</v>
      </c>
      <c r="BA5" s="83">
        <v>6.9184111098091554</v>
      </c>
      <c r="BB5" s="84">
        <v>68.180136631434962</v>
      </c>
      <c r="BC5" s="83">
        <v>6.8502309731777205</v>
      </c>
      <c r="BD5" s="84">
        <v>13.636027326286992</v>
      </c>
      <c r="BE5" s="95"/>
      <c r="BF5" s="90">
        <v>7.0099399238232101</v>
      </c>
      <c r="BG5" s="91">
        <v>-1.5170913278842037E-3</v>
      </c>
      <c r="BH5" s="82">
        <v>8.731448367789307E-3</v>
      </c>
      <c r="BI5" s="82">
        <v>543.24991828927705</v>
      </c>
      <c r="BJ5" s="82">
        <v>-0.35105105952017346</v>
      </c>
      <c r="BK5" s="82">
        <v>550.23513342636306</v>
      </c>
      <c r="BL5" s="82">
        <v>-0.94854121728471852</v>
      </c>
      <c r="BM5" s="82">
        <v>563.37560573470375</v>
      </c>
      <c r="BN5" s="82">
        <v>-3.2179491827528155</v>
      </c>
      <c r="BO5" s="135">
        <v>9.7985362341749536</v>
      </c>
      <c r="BP5" s="83">
        <v>6.8366446488457484</v>
      </c>
      <c r="BQ5" s="84">
        <v>69.59247732058671</v>
      </c>
      <c r="BR5" s="83">
        <v>6.7670521715251617</v>
      </c>
      <c r="BS5" s="84">
        <v>13.918495464117342</v>
      </c>
      <c r="BT5" s="95"/>
      <c r="BU5" s="90">
        <v>7.0511782118907682</v>
      </c>
      <c r="BV5" s="91">
        <v>-1.516728899273901E-3</v>
      </c>
      <c r="BW5" s="82">
        <v>8.7822614547216904E-3</v>
      </c>
      <c r="BX5" s="82">
        <v>550.30987876262247</v>
      </c>
      <c r="BY5" s="82">
        <v>-0.35256778841944736</v>
      </c>
      <c r="BZ5" s="82">
        <v>557.29569738909822</v>
      </c>
      <c r="CA5" s="82">
        <v>-0.94296013083591124</v>
      </c>
      <c r="CB5" s="82">
        <v>570.43846880440606</v>
      </c>
      <c r="CC5" s="82">
        <v>-3.1990152110518353</v>
      </c>
      <c r="CD5" s="135">
        <v>9.7403193784858697</v>
      </c>
      <c r="CE5" s="83">
        <v>6.7534075265620617</v>
      </c>
      <c r="CF5" s="84">
        <v>69.24048379145998</v>
      </c>
      <c r="CG5" s="83">
        <v>6.6841670427706017</v>
      </c>
      <c r="CH5" s="84">
        <v>13.848096758291996</v>
      </c>
      <c r="CI5" s="95"/>
      <c r="CJ5" s="90">
        <v>7.0929119330138297</v>
      </c>
      <c r="CK5" s="91">
        <v>-1.5163649047775821E-3</v>
      </c>
      <c r="CL5" s="82">
        <v>8.8336661194368307E-3</v>
      </c>
      <c r="CM5" s="82">
        <v>557.4116243617558</v>
      </c>
      <c r="CN5" s="82">
        <v>-0.35408415332422494</v>
      </c>
      <c r="CO5" s="82">
        <v>564.39803926539264</v>
      </c>
      <c r="CP5" s="82">
        <v>-0.93737807086566904</v>
      </c>
      <c r="CQ5" s="82">
        <v>577.54309621893935</v>
      </c>
      <c r="CR5" s="82">
        <v>-3.1800779366556702</v>
      </c>
      <c r="CS5" s="135">
        <v>9.6821025227967858</v>
      </c>
      <c r="CT5" s="83">
        <v>6.6703229369780068</v>
      </c>
      <c r="CU5" s="84">
        <v>70.658466240651308</v>
      </c>
      <c r="CV5" s="83">
        <v>6.5996644707373555</v>
      </c>
      <c r="CW5" s="84">
        <v>14.131693248130262</v>
      </c>
      <c r="CX5" s="95"/>
      <c r="CY5" s="90">
        <v>7.135150023457653</v>
      </c>
      <c r="CZ5" s="91">
        <v>-1.5159993447709842E-3</v>
      </c>
      <c r="DA5" s="82">
        <v>8.8856730374549352E-3</v>
      </c>
      <c r="DB5" s="82">
        <v>564.55566005825085</v>
      </c>
      <c r="DC5" s="82">
        <v>-0.35560015266899592</v>
      </c>
      <c r="DD5" s="82">
        <v>571.54266402620442</v>
      </c>
      <c r="DE5" s="82">
        <v>-0.93179504313696615</v>
      </c>
      <c r="DF5" s="82">
        <v>584.68999294690218</v>
      </c>
      <c r="DG5" s="82">
        <v>-3.1611373791153499</v>
      </c>
      <c r="DH5" s="135">
        <v>9.623885667107702</v>
      </c>
      <c r="DI5" s="83">
        <v>6.58559409293703</v>
      </c>
      <c r="DJ5" s="84">
        <v>70.565511335202842</v>
      </c>
      <c r="DK5" s="83">
        <v>6.5150285816018272</v>
      </c>
      <c r="DL5" s="84">
        <v>14.113102267040569</v>
      </c>
      <c r="DM5" s="95"/>
      <c r="DN5" s="90">
        <v>7.17790163572041</v>
      </c>
      <c r="DO5" s="91">
        <v>-1.515632219631589E-3</v>
      </c>
      <c r="DP5" s="82">
        <v>8.9382931426539181E-3</v>
      </c>
      <c r="DQ5" s="82">
        <v>571.742499987114</v>
      </c>
      <c r="DR5" s="82">
        <v>-0.3571157848886275</v>
      </c>
      <c r="DS5" s="82">
        <v>578.73008580593171</v>
      </c>
      <c r="DT5" s="82">
        <v>-0.9262110534137763</v>
      </c>
      <c r="DU5" s="82">
        <v>591.87967312034709</v>
      </c>
      <c r="DV5" s="82">
        <v>-3.1421935579852964</v>
      </c>
      <c r="DW5" s="135">
        <v>9.5656688114186181</v>
      </c>
      <c r="DX5" s="83">
        <v>6.5008790340008114</v>
      </c>
      <c r="DY5" s="84">
        <v>72.179001226992057</v>
      </c>
      <c r="DZ5" s="83">
        <v>6.4287000327738193</v>
      </c>
      <c r="EA5" s="84">
        <v>14.435800245398411</v>
      </c>
      <c r="EB5" s="95"/>
      <c r="EC5" s="90">
        <v>7.221176145113172</v>
      </c>
      <c r="ED5" s="91">
        <v>-1.5152635297384111E-3</v>
      </c>
      <c r="EE5" s="82">
        <v>8.9915376351299876E-3</v>
      </c>
      <c r="EF5" s="82">
        <v>578.97266766986229</v>
      </c>
      <c r="EG5" s="82">
        <v>-0.35863104841836591</v>
      </c>
      <c r="EH5" s="82">
        <v>585.96082812549093</v>
      </c>
      <c r="EI5" s="82">
        <v>-0.92062610746106588</v>
      </c>
      <c r="EJ5" s="82">
        <v>599.11266025785892</v>
      </c>
      <c r="EK5" s="82">
        <v>-3.1232464928232977</v>
      </c>
      <c r="EL5" s="135">
        <v>9.5074519557295343</v>
      </c>
      <c r="EM5" s="83">
        <v>6.4142998999104623</v>
      </c>
      <c r="EN5" s="84">
        <v>71.683216027356167</v>
      </c>
      <c r="EO5" s="83">
        <v>6.3426166838831062</v>
      </c>
      <c r="EP5" s="84">
        <v>14.336643205471233</v>
      </c>
      <c r="EQ5" s="95"/>
      <c r="ER5" s="90">
        <v>7.2649831565816516</v>
      </c>
      <c r="ES5" s="91">
        <v>-1.5148932754719972E-3</v>
      </c>
      <c r="ET5" s="82">
        <v>9.0454179893482856E-3</v>
      </c>
      <c r="EU5" s="82">
        <v>586.24669624443334</v>
      </c>
      <c r="EV5" s="82">
        <v>-0.3601459416938379</v>
      </c>
      <c r="EW5" s="82">
        <v>593.23542412222639</v>
      </c>
      <c r="EX5" s="82">
        <v>-0.91504021104478883</v>
      </c>
      <c r="EY5" s="82">
        <v>606.38948749446445</v>
      </c>
      <c r="EZ5" s="82">
        <v>-3.1042962031904935</v>
      </c>
      <c r="FA5" s="135">
        <v>9.4492351000404504</v>
      </c>
      <c r="FB5" s="83">
        <v>6.3282106760868766</v>
      </c>
      <c r="FC5" s="84">
        <v>73.399873363942277</v>
      </c>
      <c r="FD5" s="83">
        <v>6.2548108027229343</v>
      </c>
      <c r="FE5" s="84">
        <v>14.679974672788456</v>
      </c>
      <c r="FF5" s="95"/>
      <c r="FG5" s="90">
        <v>7.3093325117801013</v>
      </c>
      <c r="FH5" s="91">
        <v>-1.5145214572146824E-3</v>
      </c>
      <c r="FI5" s="82">
        <v>9.0999459625963723E-3</v>
      </c>
      <c r="FJ5" s="82">
        <v>593.56512870217603</v>
      </c>
      <c r="FK5" s="82">
        <v>-0.3616604631510526</v>
      </c>
      <c r="FL5" s="82">
        <v>600.55441678690124</v>
      </c>
      <c r="FM5" s="82">
        <v>-0.90945336993188031</v>
      </c>
      <c r="FN5" s="82">
        <v>613.7106978186232</v>
      </c>
      <c r="FO5" s="82">
        <v>-3.0853427086513525</v>
      </c>
      <c r="FP5" s="135">
        <v>9.3910182443513666</v>
      </c>
      <c r="FQ5" s="83">
        <v>6.2401662125181607</v>
      </c>
      <c r="FR5" s="84">
        <v>73.033140871886275</v>
      </c>
      <c r="FS5" s="83">
        <v>6.1671330716462744</v>
      </c>
      <c r="FT5" s="84">
        <v>14.606628174377255</v>
      </c>
      <c r="FU5" s="95"/>
      <c r="FV5" s="90">
        <v>7.3542342964083378</v>
      </c>
      <c r="FW5" s="91">
        <v>-1.5141480753503758E-3</v>
      </c>
      <c r="FX5" s="82">
        <v>9.1551336037492895E-3</v>
      </c>
      <c r="FY5" s="82">
        <v>600.92851813218806</v>
      </c>
      <c r="FZ5" s="82">
        <v>-0.36317461122640299</v>
      </c>
      <c r="GA5" s="82">
        <v>607.91835920803453</v>
      </c>
      <c r="GB5" s="82">
        <v>-0.90386558989025079</v>
      </c>
      <c r="GC5" s="82">
        <v>621.0768443165648</v>
      </c>
      <c r="GD5" s="82">
        <v>-3.0663860287736497</v>
      </c>
      <c r="GE5" s="135">
        <v>9.3328013886622827</v>
      </c>
      <c r="GF5" s="83">
        <v>6.1524424442050467</v>
      </c>
      <c r="GG5" s="84">
        <v>74.81377603219741</v>
      </c>
      <c r="GH5" s="83">
        <v>6.0776286681728493</v>
      </c>
      <c r="GI5" s="84">
        <v>14.962755206439482</v>
      </c>
      <c r="GJ5" s="97"/>
      <c r="GK5" s="90">
        <v>7.3996988478233812</v>
      </c>
      <c r="GL5" s="91">
        <v>-1.5137731302644773E-3</v>
      </c>
      <c r="GM5" s="82">
        <v>9.2109932623634806E-3</v>
      </c>
      <c r="GN5" s="82">
        <v>608.33742797327386</v>
      </c>
      <c r="GO5" s="82">
        <v>-0.36468838435666745</v>
      </c>
      <c r="GP5" s="82">
        <v>615.32781482386031</v>
      </c>
      <c r="GQ5" s="82">
        <v>-0.89827687668877987</v>
      </c>
      <c r="GR5" s="82">
        <v>628.48849042424763</v>
      </c>
      <c r="GS5" s="82">
        <v>-3.0474261831284517</v>
      </c>
      <c r="GT5" s="135">
        <v>9.2745845329731988</v>
      </c>
      <c r="GU5" s="83">
        <v>6.0627090227874847</v>
      </c>
      <c r="GV5" s="84">
        <v>74.48088715933477</v>
      </c>
      <c r="GW5" s="83">
        <v>5.9882281356281499</v>
      </c>
      <c r="GX5" s="84">
        <v>14.896177431866954</v>
      </c>
      <c r="GY5" s="97"/>
      <c r="GZ5" s="90">
        <v>7.4457367629377353</v>
      </c>
      <c r="HA5" s="91">
        <v>-1.513396622344089E-3</v>
      </c>
      <c r="HB5" s="82">
        <v>9.2675375981149943E-3</v>
      </c>
      <c r="HC5" s="82">
        <v>615.79243227380971</v>
      </c>
      <c r="HD5" s="82">
        <v>-0.36620178097901152</v>
      </c>
      <c r="HE5" s="82">
        <v>622.78335768219074</v>
      </c>
      <c r="HF5" s="82">
        <v>-0.89268723609731082</v>
      </c>
      <c r="HG5" s="82">
        <v>635.9462101872225</v>
      </c>
      <c r="HH5" s="82">
        <v>-3.0284631912900908</v>
      </c>
      <c r="HI5" s="135">
        <v>9.216367677284115</v>
      </c>
      <c r="HJ5" s="83">
        <v>5.9732410387634829</v>
      </c>
      <c r="HK5" s="84">
        <v>76.303066280111409</v>
      </c>
      <c r="HL5" s="83">
        <v>5.8969379724833715</v>
      </c>
      <c r="HM5" s="84">
        <v>15.260613256022282</v>
      </c>
      <c r="HN5" s="97"/>
      <c r="HO5" s="90">
        <v>7.4923589064170466</v>
      </c>
      <c r="HP5" s="91">
        <v>-1.5130185519778455E-3</v>
      </c>
      <c r="HQ5" s="82">
        <v>9.3247795905930814E-3</v>
      </c>
      <c r="HR5" s="82">
        <v>623.2941159598173</v>
      </c>
      <c r="HS5" s="82">
        <v>-0.36771479953098934</v>
      </c>
      <c r="HT5" s="82">
        <v>630.28557270849217</v>
      </c>
      <c r="HU5" s="82">
        <v>-0.88709667388664482</v>
      </c>
      <c r="HV5" s="82">
        <v>643.45058852870818</v>
      </c>
      <c r="HW5" s="82">
        <v>-3.0094970728361505</v>
      </c>
      <c r="HX5" s="135">
        <v>9.1581508215950311</v>
      </c>
      <c r="HY5" s="83">
        <v>5.8817398694259397</v>
      </c>
      <c r="HZ5" s="84">
        <v>75.969622420151595</v>
      </c>
      <c r="IA5" s="83">
        <v>5.8057702470057881</v>
      </c>
      <c r="IB5" s="84">
        <v>15.193924484030319</v>
      </c>
      <c r="IC5" s="97"/>
      <c r="ID5" s="90">
        <v>7.5395764191904044</v>
      </c>
      <c r="IE5" s="91">
        <v>-1.512638919556382E-3</v>
      </c>
      <c r="IF5" s="82">
        <v>9.3827325494712475E-3</v>
      </c>
      <c r="IG5" s="82">
        <v>630.84307511155725</v>
      </c>
      <c r="IH5" s="82">
        <v>-0.36922743845054573</v>
      </c>
      <c r="II5" s="82">
        <v>637.83505598247609</v>
      </c>
      <c r="IJ5" s="82">
        <v>-0.88150519582853337</v>
      </c>
      <c r="IK5" s="82">
        <v>651.00222152618289</v>
      </c>
      <c r="IL5" s="82">
        <v>-2.9905278473474395</v>
      </c>
      <c r="IM5" s="135">
        <v>9.0999339659059473</v>
      </c>
      <c r="IN5" s="83">
        <v>5.7904448291662387</v>
      </c>
      <c r="IO5" s="84">
        <v>77.77677179686026</v>
      </c>
      <c r="IP5" s="83">
        <v>5.7126680573693784</v>
      </c>
      <c r="IQ5" s="84">
        <v>15.555354359372052</v>
      </c>
      <c r="IR5" s="97"/>
      <c r="IS5" s="90">
        <v>7.5874007272873296</v>
      </c>
      <c r="IT5" s="91">
        <v>-1.5122577254713125E-3</v>
      </c>
      <c r="IU5" s="82">
        <v>9.4414101250594445E-3</v>
      </c>
      <c r="IV5" s="82">
        <v>638.43991724896966</v>
      </c>
      <c r="IW5" s="82">
        <v>-0.37073969617601704</v>
      </c>
      <c r="IX5" s="82">
        <v>645.43241502354192</v>
      </c>
      <c r="IY5" s="82">
        <v>-0.87591280769567437</v>
      </c>
      <c r="IZ5" s="82">
        <v>658.60171669682654</v>
      </c>
      <c r="JA5" s="82">
        <v>-2.9715555344079752</v>
      </c>
      <c r="JB5" s="135">
        <v>9.0417171102168634</v>
      </c>
      <c r="JC5" s="83">
        <v>5.6972515610758068</v>
      </c>
      <c r="JD5" s="84">
        <v>77.382428117338094</v>
      </c>
      <c r="JE5" s="83">
        <v>5.6198691329584687</v>
      </c>
      <c r="JF5" s="84">
        <v>15.476485623467619</v>
      </c>
      <c r="JG5" s="97"/>
      <c r="JH5" s="90">
        <v>7.6358435510161389</v>
      </c>
      <c r="JI5" s="91">
        <v>-1.5118749701162947E-3</v>
      </c>
      <c r="JJ5" s="82">
        <v>9.5008263192770254E-3</v>
      </c>
      <c r="JK5" s="82">
        <v>646.08526162630505</v>
      </c>
      <c r="JL5" s="82">
        <v>-0.37225157114613333</v>
      </c>
      <c r="JM5" s="82">
        <v>653.07826908540619</v>
      </c>
      <c r="JN5" s="82">
        <v>-0.87031951526170537</v>
      </c>
      <c r="JO5" s="82">
        <v>666.24969329215037</v>
      </c>
      <c r="JP5" s="82">
        <v>-2.9525801536049636</v>
      </c>
      <c r="JQ5" s="135">
        <v>8.9835002545277796</v>
      </c>
      <c r="JR5" s="83">
        <v>5.6042443781304367</v>
      </c>
      <c r="JS5" s="84">
        <v>79.162156800898657</v>
      </c>
      <c r="JT5" s="83">
        <v>5.5250822213295381</v>
      </c>
      <c r="JU5" s="84">
        <v>15.832431360179731</v>
      </c>
      <c r="JV5" s="92">
        <v>9.0096417838750327</v>
      </c>
    </row>
    <row r="6" spans="1:283" x14ac:dyDescent="0.3">
      <c r="B6" s="25" t="s">
        <v>65</v>
      </c>
      <c r="C6" s="25" t="s">
        <v>65</v>
      </c>
      <c r="D6" s="25" t="s">
        <v>65</v>
      </c>
      <c r="F6" s="25" t="s">
        <v>65</v>
      </c>
      <c r="G6" s="25" t="s">
        <v>65</v>
      </c>
      <c r="H6" s="24"/>
      <c r="I6" s="25" t="s">
        <v>65</v>
      </c>
      <c r="J6" s="25" t="s">
        <v>65</v>
      </c>
      <c r="K6" s="24"/>
      <c r="L6" s="25" t="s">
        <v>65</v>
      </c>
      <c r="M6" s="25" t="s">
        <v>65</v>
      </c>
      <c r="N6" s="24"/>
      <c r="O6" s="25" t="s">
        <v>65</v>
      </c>
      <c r="P6" s="25" t="s">
        <v>65</v>
      </c>
      <c r="T6" s="212" t="s">
        <v>333</v>
      </c>
      <c r="U6" s="213"/>
      <c r="V6" s="34" t="s">
        <v>334</v>
      </c>
      <c r="W6" s="34" t="s">
        <v>334</v>
      </c>
      <c r="X6" s="214" t="s">
        <v>335</v>
      </c>
      <c r="Y6" s="215"/>
      <c r="AC6" s="27" t="s">
        <v>80</v>
      </c>
      <c r="AD6" s="7"/>
      <c r="AE6" s="27" t="s">
        <v>80</v>
      </c>
      <c r="AF6" s="24"/>
      <c r="AH6" s="156" t="s">
        <v>229</v>
      </c>
      <c r="AI6" s="155"/>
      <c r="AJ6" s="28"/>
      <c r="AK6" s="28"/>
      <c r="AL6" s="25" t="s">
        <v>65</v>
      </c>
      <c r="AM6" s="25" t="s">
        <v>65</v>
      </c>
      <c r="AN6" s="25" t="s">
        <v>336</v>
      </c>
      <c r="AO6" s="79" t="s">
        <v>84</v>
      </c>
      <c r="AP6" s="80" t="s">
        <v>85</v>
      </c>
      <c r="AQ6" s="24"/>
      <c r="AR6" s="57" t="s">
        <v>86</v>
      </c>
      <c r="AS6" s="24"/>
      <c r="AT6" s="58" t="s">
        <v>337</v>
      </c>
      <c r="AU6" s="58" t="s">
        <v>337</v>
      </c>
      <c r="BA6" s="27" t="s">
        <v>80</v>
      </c>
      <c r="BB6" s="7"/>
      <c r="BC6" s="27" t="s">
        <v>80</v>
      </c>
      <c r="BD6" s="24"/>
      <c r="BF6" s="24"/>
      <c r="BG6" s="57" t="s">
        <v>86</v>
      </c>
      <c r="BH6" s="24"/>
      <c r="BI6" s="58" t="s">
        <v>337</v>
      </c>
      <c r="BJ6" s="58" t="s">
        <v>337</v>
      </c>
      <c r="BP6" s="27" t="s">
        <v>80</v>
      </c>
      <c r="BQ6" s="7"/>
      <c r="BR6" s="27" t="s">
        <v>80</v>
      </c>
      <c r="BS6" s="24"/>
      <c r="BU6" s="24"/>
      <c r="BV6" s="57" t="s">
        <v>86</v>
      </c>
      <c r="BW6" s="24"/>
      <c r="BX6" s="58" t="s">
        <v>337</v>
      </c>
      <c r="BY6" s="58" t="s">
        <v>337</v>
      </c>
      <c r="CE6" s="27" t="s">
        <v>80</v>
      </c>
      <c r="CF6" s="7"/>
      <c r="CG6" s="27" t="s">
        <v>80</v>
      </c>
      <c r="CH6" s="24"/>
      <c r="CJ6" s="24"/>
      <c r="CK6" s="57" t="s">
        <v>86</v>
      </c>
      <c r="CL6" s="24"/>
      <c r="CM6" s="58" t="s">
        <v>337</v>
      </c>
      <c r="CN6" s="58" t="s">
        <v>337</v>
      </c>
      <c r="CT6" s="27" t="s">
        <v>80</v>
      </c>
      <c r="CU6" s="7"/>
      <c r="CV6" s="27" t="s">
        <v>80</v>
      </c>
      <c r="CW6" s="24"/>
      <c r="CY6" s="24"/>
      <c r="CZ6" s="57" t="s">
        <v>86</v>
      </c>
      <c r="DA6" s="24"/>
      <c r="DB6" s="58" t="s">
        <v>337</v>
      </c>
      <c r="DC6" s="58" t="s">
        <v>337</v>
      </c>
      <c r="DI6" s="27" t="s">
        <v>80</v>
      </c>
      <c r="DJ6" s="7"/>
      <c r="DK6" s="27" t="s">
        <v>80</v>
      </c>
      <c r="DL6" s="24"/>
      <c r="DN6" s="24"/>
      <c r="DO6" s="57" t="s">
        <v>86</v>
      </c>
      <c r="DP6" s="24"/>
      <c r="DQ6" s="58" t="s">
        <v>337</v>
      </c>
      <c r="DR6" s="58" t="s">
        <v>337</v>
      </c>
      <c r="DX6" s="27" t="s">
        <v>80</v>
      </c>
      <c r="DY6" s="7"/>
      <c r="DZ6" s="27" t="s">
        <v>80</v>
      </c>
      <c r="EA6" s="24"/>
      <c r="EC6" s="24"/>
      <c r="ED6" s="57" t="s">
        <v>86</v>
      </c>
      <c r="EE6" s="24"/>
      <c r="EF6" s="58" t="s">
        <v>337</v>
      </c>
      <c r="EG6" s="58" t="s">
        <v>337</v>
      </c>
      <c r="EM6" s="27" t="s">
        <v>80</v>
      </c>
      <c r="EN6" s="7"/>
      <c r="EO6" s="27" t="s">
        <v>80</v>
      </c>
      <c r="EP6" s="24"/>
      <c r="ER6" s="24"/>
      <c r="ES6" s="57" t="s">
        <v>86</v>
      </c>
      <c r="ET6" s="24"/>
      <c r="EU6" s="58" t="s">
        <v>337</v>
      </c>
      <c r="EV6" s="58" t="s">
        <v>337</v>
      </c>
      <c r="FB6" s="27" t="s">
        <v>80</v>
      </c>
      <c r="FC6" s="7"/>
      <c r="FD6" s="27" t="s">
        <v>80</v>
      </c>
      <c r="FE6" s="24"/>
      <c r="FG6" s="24"/>
      <c r="FH6" s="57" t="s">
        <v>86</v>
      </c>
      <c r="FI6" s="24"/>
      <c r="FJ6" s="58" t="s">
        <v>337</v>
      </c>
      <c r="FK6" s="58" t="s">
        <v>337</v>
      </c>
      <c r="FQ6" s="27" t="s">
        <v>80</v>
      </c>
      <c r="FR6" s="7"/>
      <c r="FS6" s="27" t="s">
        <v>80</v>
      </c>
      <c r="FT6" s="24"/>
      <c r="FV6" s="24"/>
      <c r="FW6" s="57" t="s">
        <v>86</v>
      </c>
      <c r="FX6" s="24"/>
      <c r="FY6" s="58" t="s">
        <v>337</v>
      </c>
      <c r="FZ6" s="58" t="s">
        <v>337</v>
      </c>
      <c r="GF6" s="27" t="s">
        <v>80</v>
      </c>
      <c r="GG6" s="7"/>
      <c r="GH6" s="27" t="s">
        <v>80</v>
      </c>
      <c r="GI6" s="24"/>
      <c r="GK6" s="24"/>
      <c r="GL6" s="57" t="s">
        <v>86</v>
      </c>
      <c r="GM6" s="24"/>
      <c r="GN6" s="58" t="s">
        <v>337</v>
      </c>
      <c r="GO6" s="58" t="s">
        <v>337</v>
      </c>
      <c r="GP6" s="6"/>
      <c r="GQ6" s="6"/>
      <c r="GR6" s="6"/>
      <c r="GS6" s="6"/>
      <c r="GT6" s="6"/>
      <c r="GU6" s="27" t="s">
        <v>80</v>
      </c>
      <c r="GV6" s="7"/>
      <c r="GW6" s="27" t="s">
        <v>80</v>
      </c>
      <c r="GX6" s="24"/>
      <c r="GZ6" s="24"/>
      <c r="HA6" s="57" t="s">
        <v>86</v>
      </c>
      <c r="HB6" s="24"/>
      <c r="HC6" s="58" t="s">
        <v>337</v>
      </c>
      <c r="HD6" s="58" t="s">
        <v>337</v>
      </c>
      <c r="HE6" s="6"/>
      <c r="HF6" s="6"/>
      <c r="HG6" s="6"/>
      <c r="HH6" s="6"/>
      <c r="HI6" s="6"/>
      <c r="HJ6" s="27" t="s">
        <v>80</v>
      </c>
      <c r="HK6" s="7"/>
      <c r="HL6" s="27" t="s">
        <v>80</v>
      </c>
      <c r="HM6" s="24"/>
      <c r="HO6" s="24"/>
      <c r="HP6" s="57" t="s">
        <v>86</v>
      </c>
      <c r="HQ6" s="24"/>
      <c r="HR6" s="58" t="s">
        <v>337</v>
      </c>
      <c r="HS6" s="58" t="s">
        <v>337</v>
      </c>
      <c r="HT6" s="6"/>
      <c r="HU6" s="6"/>
      <c r="HV6" s="6"/>
      <c r="HW6" s="6"/>
      <c r="HX6" s="6"/>
      <c r="HY6" s="27" t="s">
        <v>80</v>
      </c>
      <c r="HZ6" s="7"/>
      <c r="IA6" s="27" t="s">
        <v>80</v>
      </c>
      <c r="IB6" s="24"/>
      <c r="ID6" s="24"/>
      <c r="IE6" s="57" t="s">
        <v>86</v>
      </c>
      <c r="IF6" s="24"/>
      <c r="IG6" s="58" t="s">
        <v>337</v>
      </c>
      <c r="IH6" s="58" t="s">
        <v>337</v>
      </c>
      <c r="II6" s="6"/>
      <c r="IJ6" s="6"/>
      <c r="IK6" s="6"/>
      <c r="IL6" s="6"/>
      <c r="IM6" s="6"/>
      <c r="IN6" s="27" t="s">
        <v>80</v>
      </c>
      <c r="IO6" s="7"/>
      <c r="IP6" s="27" t="s">
        <v>80</v>
      </c>
      <c r="IQ6" s="24"/>
      <c r="IS6" s="24"/>
      <c r="IT6" s="57" t="s">
        <v>86</v>
      </c>
      <c r="IU6" s="24"/>
      <c r="IV6" s="58" t="s">
        <v>337</v>
      </c>
      <c r="IW6" s="58" t="s">
        <v>337</v>
      </c>
      <c r="IX6" s="6"/>
      <c r="IY6" s="6"/>
      <c r="IZ6" s="6"/>
      <c r="JA6" s="6"/>
      <c r="JB6" s="6"/>
      <c r="JC6" s="27" t="s">
        <v>80</v>
      </c>
      <c r="JD6" s="7"/>
      <c r="JE6" s="27" t="s">
        <v>80</v>
      </c>
      <c r="JF6" s="24"/>
      <c r="JH6" s="24"/>
      <c r="JI6" s="57" t="s">
        <v>86</v>
      </c>
      <c r="JJ6" s="24"/>
      <c r="JK6" s="58" t="s">
        <v>337</v>
      </c>
      <c r="JL6" s="58" t="s">
        <v>337</v>
      </c>
      <c r="JM6" s="6"/>
      <c r="JN6" s="6"/>
      <c r="JO6" s="6"/>
      <c r="JP6" s="6"/>
      <c r="JQ6" s="6"/>
      <c r="JR6" s="27" t="s">
        <v>80</v>
      </c>
      <c r="JS6" s="7"/>
      <c r="JT6" s="27" t="s">
        <v>80</v>
      </c>
      <c r="JU6" s="24"/>
      <c r="JV6" s="27" t="s">
        <v>80</v>
      </c>
    </row>
    <row r="7" spans="1:283" x14ac:dyDescent="0.3">
      <c r="B7" s="24">
        <v>7.0050699999999999</v>
      </c>
      <c r="C7" s="1">
        <v>9.9450000000000003</v>
      </c>
      <c r="D7" s="24">
        <v>527.41230557860706</v>
      </c>
      <c r="E7" s="31" t="s">
        <v>338</v>
      </c>
      <c r="F7" s="24">
        <v>532.60902119811601</v>
      </c>
      <c r="G7" s="24">
        <v>9.8980999999999995</v>
      </c>
      <c r="H7" s="32" t="s">
        <v>339</v>
      </c>
      <c r="I7" s="24">
        <v>532.60902119811601</v>
      </c>
      <c r="J7" s="24">
        <v>9.8980999999999995</v>
      </c>
      <c r="K7" s="32" t="s">
        <v>339</v>
      </c>
      <c r="L7" s="24">
        <v>532.60902119811601</v>
      </c>
      <c r="M7" s="24">
        <v>9.8980999999999995</v>
      </c>
      <c r="N7" s="32" t="s">
        <v>339</v>
      </c>
      <c r="O7" s="24">
        <v>532.60902119811601</v>
      </c>
      <c r="P7" s="24">
        <v>9.8980999999999995</v>
      </c>
      <c r="T7" s="216" t="s">
        <v>340</v>
      </c>
      <c r="U7" s="217"/>
      <c r="V7" s="35">
        <v>529.35668924543461</v>
      </c>
      <c r="W7" s="35">
        <v>0.24302210706793448</v>
      </c>
      <c r="X7" s="35">
        <v>536.23736388234101</v>
      </c>
      <c r="Y7" s="36">
        <v>-0.95970044657116216</v>
      </c>
      <c r="AC7" s="24">
        <v>527.84316981721554</v>
      </c>
      <c r="AD7" s="32" t="s">
        <v>14</v>
      </c>
      <c r="AE7" s="24">
        <v>533.65082676924112</v>
      </c>
      <c r="AF7" s="32" t="s">
        <v>14</v>
      </c>
      <c r="AH7" s="226" t="s">
        <v>365</v>
      </c>
      <c r="AI7" s="248"/>
      <c r="AJ7" s="28"/>
      <c r="AK7" s="28"/>
      <c r="AL7" s="24">
        <v>641.87449152073918</v>
      </c>
      <c r="AM7" s="24">
        <v>9.0663</v>
      </c>
      <c r="AN7" s="8">
        <v>5.4354120528712246E-2</v>
      </c>
      <c r="AO7" s="64">
        <v>3.1668267314044485E-5</v>
      </c>
      <c r="AP7" s="50">
        <v>6.7725026386932169E-3</v>
      </c>
      <c r="AQ7" s="24"/>
      <c r="AR7" s="51">
        <v>-1.5174521902342848E-3</v>
      </c>
      <c r="AS7" s="24"/>
      <c r="AT7" s="24">
        <v>536.33395821102351</v>
      </c>
      <c r="AU7" s="24">
        <v>0.24160932247223738</v>
      </c>
      <c r="BA7" s="24">
        <v>534.8037051628927</v>
      </c>
      <c r="BB7" s="32" t="s">
        <v>14</v>
      </c>
      <c r="BC7" s="24">
        <v>540.64532176607872</v>
      </c>
      <c r="BD7" s="32" t="s">
        <v>14</v>
      </c>
      <c r="BF7" s="24"/>
      <c r="BG7" s="51">
        <v>-1.5170913278841952E-3</v>
      </c>
      <c r="BH7" s="24"/>
      <c r="BI7" s="24">
        <v>543.35202888389881</v>
      </c>
      <c r="BJ7" s="24">
        <v>0.24019628843666552</v>
      </c>
      <c r="BL7" s="6">
        <v>-0.94854121728471852</v>
      </c>
      <c r="BP7" s="24">
        <v>541.80483799127444</v>
      </c>
      <c r="BQ7" s="32" t="s">
        <v>14</v>
      </c>
      <c r="BR7" s="24">
        <v>547.6808198345168</v>
      </c>
      <c r="BS7" s="32" t="s">
        <v>14</v>
      </c>
      <c r="BU7" s="24"/>
      <c r="BV7" s="51">
        <v>-1.5167288992738981E-3</v>
      </c>
      <c r="BW7" s="24"/>
      <c r="BX7" s="24">
        <v>550.41138855250847</v>
      </c>
      <c r="BY7" s="24">
        <v>0.2387830064200489</v>
      </c>
      <c r="CA7" s="6">
        <v>-0.94296013083591124</v>
      </c>
      <c r="CE7" s="24">
        <v>548.84705194907485</v>
      </c>
      <c r="CF7" s="32" t="s">
        <v>14</v>
      </c>
      <c r="CG7" s="24">
        <v>554.75781189325301</v>
      </c>
      <c r="CH7" s="32" t="s">
        <v>14</v>
      </c>
      <c r="CJ7" s="24"/>
      <c r="CK7" s="51">
        <v>-1.5163649047775689E-3</v>
      </c>
      <c r="CL7" s="24"/>
      <c r="CM7" s="24">
        <v>557.51253324210631</v>
      </c>
      <c r="CN7" s="24">
        <v>0.23736947788147422</v>
      </c>
      <c r="CP7" s="6">
        <v>-0.93737807086566904</v>
      </c>
      <c r="CT7" s="24">
        <v>555.93083933785283</v>
      </c>
      <c r="CU7" s="32" t="s">
        <v>14</v>
      </c>
      <c r="CV7" s="24">
        <v>561.87679769073418</v>
      </c>
      <c r="CW7" s="32" t="s">
        <v>14</v>
      </c>
      <c r="CY7" s="24"/>
      <c r="CZ7" s="51">
        <v>-1.5159993447709983E-3</v>
      </c>
      <c r="DA7" s="24"/>
      <c r="DB7" s="24">
        <v>564.65596792488657</v>
      </c>
      <c r="DC7" s="24">
        <v>0.23595570428028245</v>
      </c>
      <c r="DE7" s="6">
        <v>-0.93179504313696615</v>
      </c>
      <c r="DI7" s="24">
        <v>563.05670131601187</v>
      </c>
      <c r="DJ7" s="32" t="s">
        <v>14</v>
      </c>
      <c r="DK7" s="24">
        <v>569.0382860124455</v>
      </c>
      <c r="DL7" s="32" t="s">
        <v>14</v>
      </c>
      <c r="DN7" s="24"/>
      <c r="DO7" s="51">
        <v>-1.5156322196315949E-3</v>
      </c>
      <c r="DP7" s="24"/>
      <c r="DQ7" s="24">
        <v>571.8422067364761</v>
      </c>
      <c r="DR7" s="24">
        <v>0.23454168707606737</v>
      </c>
      <c r="DT7" s="6">
        <v>-0.9262110534137763</v>
      </c>
      <c r="DX7" s="24">
        <v>570.22514811255098</v>
      </c>
      <c r="DY7" s="32" t="s">
        <v>14</v>
      </c>
      <c r="DZ7" s="24">
        <v>576.24279490014533</v>
      </c>
      <c r="EA7" s="32" t="s">
        <v>14</v>
      </c>
      <c r="EC7" s="24"/>
      <c r="ED7" s="51">
        <v>-1.5152635297383816E-3</v>
      </c>
      <c r="EE7" s="24"/>
      <c r="EF7" s="24">
        <v>579.07177319901245</v>
      </c>
      <c r="EG7" s="24">
        <v>0.23312742772867445</v>
      </c>
      <c r="EI7" s="6">
        <v>-0.92062610746106588</v>
      </c>
      <c r="EM7" s="24">
        <v>577.43669924730023</v>
      </c>
      <c r="EN7" s="32" t="s">
        <v>14</v>
      </c>
      <c r="EO7" s="24">
        <v>583.49085187778496</v>
      </c>
      <c r="EP7" s="32" t="s">
        <v>14</v>
      </c>
      <c r="ER7" s="24"/>
      <c r="ES7" s="51">
        <v>-1.5148932754719985E-3</v>
      </c>
      <c r="ET7" s="24"/>
      <c r="EU7" s="24">
        <v>586.3452004510541</v>
      </c>
      <c r="EV7" s="24">
        <v>0.23171292769819934</v>
      </c>
      <c r="EX7" s="6">
        <v>-0.91504021104478883</v>
      </c>
      <c r="FB7" s="24">
        <v>584.69188375788337</v>
      </c>
      <c r="FC7" s="32" t="s">
        <v>14</v>
      </c>
      <c r="FD7" s="24">
        <v>590.78299418436677</v>
      </c>
      <c r="FE7" s="32" t="s">
        <v>14</v>
      </c>
      <c r="FG7" s="24"/>
      <c r="FH7" s="51">
        <v>-1.5145214572146986E-3</v>
      </c>
      <c r="FI7" s="24"/>
      <c r="FJ7" s="24">
        <v>593.66303148457064</v>
      </c>
      <c r="FK7" s="24">
        <v>0.23029818844498595</v>
      </c>
      <c r="FM7" s="6">
        <v>-0.90945336993188031</v>
      </c>
      <c r="FQ7" s="24">
        <v>591.99124043365157</v>
      </c>
      <c r="FR7" s="32" t="s">
        <v>14</v>
      </c>
      <c r="FS7" s="24">
        <v>598.1197690139918</v>
      </c>
      <c r="FT7" s="32" t="s">
        <v>14</v>
      </c>
      <c r="FV7" s="24"/>
      <c r="FW7" s="51">
        <v>-1.5141480753503515E-3</v>
      </c>
      <c r="FX7" s="24"/>
      <c r="FY7" s="24">
        <v>601.02581938928063</v>
      </c>
      <c r="FZ7" s="24">
        <v>0.22888321142962492</v>
      </c>
      <c r="GB7" s="6">
        <v>-0.90386558989025079</v>
      </c>
      <c r="GF7" s="24">
        <v>599.33531805684879</v>
      </c>
      <c r="GG7" s="32" t="s">
        <v>14</v>
      </c>
      <c r="GH7" s="24">
        <v>605.50173376336829</v>
      </c>
      <c r="GI7" s="32" t="s">
        <v>14</v>
      </c>
      <c r="GK7" s="24"/>
      <c r="GL7" s="51">
        <v>-1.5137731302644405E-3</v>
      </c>
      <c r="GM7" s="24"/>
      <c r="GN7" s="24">
        <v>608.43412760460978</v>
      </c>
      <c r="GO7" s="24">
        <v>0.22746799811295276</v>
      </c>
      <c r="GP7" s="6"/>
      <c r="GQ7" s="6">
        <v>-0.89827687668877987</v>
      </c>
      <c r="GR7" s="6"/>
      <c r="GS7" s="6"/>
      <c r="GT7" s="6"/>
      <c r="GU7" s="24">
        <v>606.72467565127965</v>
      </c>
      <c r="GV7" s="32" t="s">
        <v>14</v>
      </c>
      <c r="GW7" s="24">
        <v>612.92945628706116</v>
      </c>
      <c r="GX7" s="32" t="s">
        <v>14</v>
      </c>
      <c r="GZ7" s="24"/>
      <c r="HA7" s="51">
        <v>-1.5133966223440623E-3</v>
      </c>
      <c r="HB7" s="24"/>
      <c r="HC7" s="24">
        <v>615.88853017955512</v>
      </c>
      <c r="HD7" s="24">
        <v>0.2260525499560499</v>
      </c>
      <c r="HE7" s="6"/>
      <c r="HF7" s="6">
        <v>-0.89268723609731082</v>
      </c>
      <c r="HG7" s="6"/>
      <c r="HH7" s="6"/>
      <c r="HI7" s="6"/>
      <c r="HJ7" s="24">
        <v>614.15988273875791</v>
      </c>
      <c r="HK7" s="32" t="s">
        <v>14</v>
      </c>
      <c r="HL7" s="24">
        <v>620.40351516077214</v>
      </c>
      <c r="HM7" s="32" t="s">
        <v>14</v>
      </c>
      <c r="HO7" s="24"/>
      <c r="HP7" s="51">
        <v>-1.5130185519779274E-3</v>
      </c>
      <c r="HQ7" s="24"/>
      <c r="HR7" s="24">
        <v>623.38961204075997</v>
      </c>
      <c r="HS7" s="24">
        <v>0.22463686842023917</v>
      </c>
      <c r="HT7" s="6"/>
      <c r="HU7" s="6">
        <v>-0.88709667388664482</v>
      </c>
      <c r="HV7" s="6"/>
      <c r="HW7" s="6"/>
      <c r="HX7" s="6"/>
      <c r="HY7" s="24">
        <v>621.64151960363506</v>
      </c>
      <c r="HZ7" s="32" t="s">
        <v>14</v>
      </c>
      <c r="IA7" s="24">
        <v>627.92449995296045</v>
      </c>
      <c r="IB7" s="32" t="s">
        <v>14</v>
      </c>
      <c r="ID7" s="24"/>
      <c r="IE7" s="51">
        <v>-1.5126389195563596E-3</v>
      </c>
      <c r="IF7" s="24"/>
      <c r="IG7" s="24">
        <v>630.93796926910591</v>
      </c>
      <c r="IH7" s="24">
        <v>0.22322095496708405</v>
      </c>
      <c r="II7" s="6"/>
      <c r="IJ7" s="6">
        <v>-0.88150519582853337</v>
      </c>
      <c r="IK7" s="6"/>
      <c r="IL7" s="6"/>
      <c r="IM7" s="6"/>
      <c r="IN7" s="24">
        <v>629.17017756571079</v>
      </c>
      <c r="IO7" s="32" t="s">
        <v>14</v>
      </c>
      <c r="IP7" s="24">
        <v>635.4930115051169</v>
      </c>
      <c r="IQ7" s="32" t="s">
        <v>14</v>
      </c>
      <c r="IS7" s="24"/>
      <c r="IT7" s="51">
        <v>-1.5122577254712949E-3</v>
      </c>
      <c r="IU7" s="24"/>
      <c r="IV7" s="24">
        <v>638.53420938515467</v>
      </c>
      <c r="IW7" s="24">
        <v>0.22180481105838784</v>
      </c>
      <c r="IX7" s="6"/>
      <c r="IY7" s="6">
        <v>-0.87591280769567437</v>
      </c>
      <c r="IZ7" s="6"/>
      <c r="JA7" s="6"/>
      <c r="JB7" s="6"/>
      <c r="JC7" s="24">
        <v>636.74645926185008</v>
      </c>
      <c r="JD7" s="32" t="s">
        <v>14</v>
      </c>
      <c r="JE7" s="24">
        <v>643.10966222103025</v>
      </c>
      <c r="JF7" s="32" t="s">
        <v>14</v>
      </c>
      <c r="JH7" s="24"/>
      <c r="JI7" s="51">
        <v>-1.5118749701162823E-3</v>
      </c>
      <c r="JJ7" s="24"/>
      <c r="JK7" s="24">
        <v>646.1789516437783</v>
      </c>
      <c r="JL7" s="24">
        <v>0.22038843815619152</v>
      </c>
      <c r="JM7" s="6"/>
      <c r="JN7" s="6">
        <v>-0.87031951526170537</v>
      </c>
      <c r="JO7" s="6"/>
      <c r="JP7" s="6"/>
      <c r="JQ7" s="6"/>
      <c r="JR7" s="24">
        <v>644.37097893664077</v>
      </c>
      <c r="JS7" s="32" t="s">
        <v>14</v>
      </c>
      <c r="JT7" s="24">
        <v>650.77507636539008</v>
      </c>
      <c r="JU7" s="32" t="s">
        <v>14</v>
      </c>
      <c r="JV7" s="63">
        <v>650.77507636539008</v>
      </c>
    </row>
    <row r="8" spans="1:283" x14ac:dyDescent="0.3">
      <c r="B8" s="1">
        <v>212</v>
      </c>
      <c r="C8" s="26" t="s">
        <v>66</v>
      </c>
      <c r="D8" s="26" t="s">
        <v>66</v>
      </c>
      <c r="F8" s="33">
        <v>213</v>
      </c>
      <c r="G8" s="26" t="s">
        <v>66</v>
      </c>
      <c r="H8" s="31" t="s">
        <v>68</v>
      </c>
      <c r="I8" s="33">
        <v>213</v>
      </c>
      <c r="J8" s="26" t="s">
        <v>66</v>
      </c>
      <c r="K8" s="31" t="s">
        <v>68</v>
      </c>
      <c r="L8" s="33">
        <v>213</v>
      </c>
      <c r="M8" s="26" t="s">
        <v>66</v>
      </c>
      <c r="N8" s="31" t="s">
        <v>68</v>
      </c>
      <c r="O8" s="33">
        <v>213</v>
      </c>
      <c r="P8" s="26" t="s">
        <v>66</v>
      </c>
      <c r="AC8" s="25" t="s">
        <v>65</v>
      </c>
      <c r="AD8" s="25" t="s">
        <v>65</v>
      </c>
      <c r="AE8" s="25" t="s">
        <v>65</v>
      </c>
      <c r="AF8" s="25" t="s">
        <v>65</v>
      </c>
      <c r="AH8" s="248"/>
      <c r="AI8" s="248"/>
      <c r="AJ8" s="28"/>
      <c r="AK8" s="28"/>
      <c r="AL8" s="33">
        <v>235</v>
      </c>
      <c r="AM8" s="26" t="s">
        <v>66</v>
      </c>
      <c r="AN8" s="8"/>
      <c r="AO8" s="65" t="s">
        <v>229</v>
      </c>
      <c r="BA8" s="25" t="s">
        <v>65</v>
      </c>
      <c r="BB8" s="25" t="s">
        <v>65</v>
      </c>
      <c r="BC8" s="25" t="s">
        <v>65</v>
      </c>
      <c r="BD8" s="25" t="s">
        <v>65</v>
      </c>
      <c r="BF8" s="24"/>
      <c r="BH8" s="56"/>
      <c r="BP8" s="25" t="s">
        <v>65</v>
      </c>
      <c r="BQ8" s="25" t="s">
        <v>65</v>
      </c>
      <c r="BR8" s="25" t="s">
        <v>65</v>
      </c>
      <c r="BS8" s="25" t="s">
        <v>65</v>
      </c>
      <c r="BU8" s="24"/>
      <c r="BW8" s="56"/>
      <c r="CE8" s="25" t="s">
        <v>65</v>
      </c>
      <c r="CF8" s="25" t="s">
        <v>65</v>
      </c>
      <c r="CG8" s="25" t="s">
        <v>65</v>
      </c>
      <c r="CH8" s="25" t="s">
        <v>65</v>
      </c>
      <c r="CJ8" s="24"/>
      <c r="CL8" s="56"/>
      <c r="CT8" s="25" t="s">
        <v>65</v>
      </c>
      <c r="CU8" s="25" t="s">
        <v>65</v>
      </c>
      <c r="CV8" s="25" t="s">
        <v>65</v>
      </c>
      <c r="CW8" s="25" t="s">
        <v>65</v>
      </c>
      <c r="CY8" s="24"/>
      <c r="DA8" s="56"/>
      <c r="DI8" s="25" t="s">
        <v>65</v>
      </c>
      <c r="DJ8" s="25" t="s">
        <v>65</v>
      </c>
      <c r="DK8" s="25" t="s">
        <v>65</v>
      </c>
      <c r="DL8" s="25" t="s">
        <v>65</v>
      </c>
      <c r="DN8" s="24"/>
      <c r="DP8" s="56"/>
      <c r="DX8" s="25" t="s">
        <v>65</v>
      </c>
      <c r="DY8" s="25" t="s">
        <v>65</v>
      </c>
      <c r="DZ8" s="25" t="s">
        <v>65</v>
      </c>
      <c r="EA8" s="25" t="s">
        <v>65</v>
      </c>
      <c r="EC8" s="24"/>
      <c r="EE8" s="56"/>
      <c r="EM8" s="25" t="s">
        <v>65</v>
      </c>
      <c r="EN8" s="25" t="s">
        <v>65</v>
      </c>
      <c r="EO8" s="25" t="s">
        <v>65</v>
      </c>
      <c r="EP8" s="25" t="s">
        <v>65</v>
      </c>
      <c r="ER8" s="24"/>
      <c r="ET8" s="56"/>
      <c r="FB8" s="25" t="s">
        <v>65</v>
      </c>
      <c r="FC8" s="25" t="s">
        <v>65</v>
      </c>
      <c r="FD8" s="25" t="s">
        <v>65</v>
      </c>
      <c r="FE8" s="25" t="s">
        <v>65</v>
      </c>
      <c r="FG8" s="24"/>
      <c r="FI8" s="56"/>
      <c r="FQ8" s="25" t="s">
        <v>65</v>
      </c>
      <c r="FR8" s="25" t="s">
        <v>65</v>
      </c>
      <c r="FS8" s="25" t="s">
        <v>65</v>
      </c>
      <c r="FT8" s="25" t="s">
        <v>65</v>
      </c>
      <c r="FV8" s="24"/>
      <c r="FX8" s="56"/>
      <c r="GF8" s="25" t="s">
        <v>65</v>
      </c>
      <c r="GG8" s="25" t="s">
        <v>65</v>
      </c>
      <c r="GH8" s="25" t="s">
        <v>65</v>
      </c>
      <c r="GI8" s="25" t="s">
        <v>65</v>
      </c>
      <c r="GK8" s="24"/>
      <c r="GL8" s="6"/>
      <c r="GM8" s="56"/>
      <c r="GN8" s="6"/>
      <c r="GO8" s="6"/>
      <c r="GP8" s="6"/>
      <c r="GQ8" s="6"/>
      <c r="GR8" s="6"/>
      <c r="GS8" s="6"/>
      <c r="GT8" s="6"/>
      <c r="GU8" s="25" t="s">
        <v>65</v>
      </c>
      <c r="GV8" s="25" t="s">
        <v>65</v>
      </c>
      <c r="GW8" s="25" t="s">
        <v>65</v>
      </c>
      <c r="GX8" s="25" t="s">
        <v>65</v>
      </c>
      <c r="GZ8" s="24"/>
      <c r="HA8" s="6"/>
      <c r="HB8" s="56"/>
      <c r="HC8" s="6"/>
      <c r="HD8" s="6"/>
      <c r="HE8" s="6"/>
      <c r="HF8" s="6"/>
      <c r="HG8" s="6"/>
      <c r="HH8" s="6"/>
      <c r="HI8" s="6"/>
      <c r="HJ8" s="25" t="s">
        <v>65</v>
      </c>
      <c r="HK8" s="25" t="s">
        <v>65</v>
      </c>
      <c r="HL8" s="25" t="s">
        <v>65</v>
      </c>
      <c r="HM8" s="25" t="s">
        <v>65</v>
      </c>
      <c r="HO8" s="24"/>
      <c r="HP8" s="6"/>
      <c r="HQ8" s="56"/>
      <c r="HR8" s="6"/>
      <c r="HS8" s="6"/>
      <c r="HT8" s="6"/>
      <c r="HU8" s="6"/>
      <c r="HV8" s="6"/>
      <c r="HW8" s="6"/>
      <c r="HX8" s="6"/>
      <c r="HY8" s="25" t="s">
        <v>65</v>
      </c>
      <c r="HZ8" s="25" t="s">
        <v>65</v>
      </c>
      <c r="IA8" s="25" t="s">
        <v>65</v>
      </c>
      <c r="IB8" s="25" t="s">
        <v>65</v>
      </c>
      <c r="ID8" s="24"/>
      <c r="IE8" s="6"/>
      <c r="IF8" s="56"/>
      <c r="IG8" s="6"/>
      <c r="IH8" s="6"/>
      <c r="II8" s="6"/>
      <c r="IJ8" s="6"/>
      <c r="IK8" s="6"/>
      <c r="IL8" s="6"/>
      <c r="IM8" s="6"/>
      <c r="IN8" s="25" t="s">
        <v>65</v>
      </c>
      <c r="IO8" s="25" t="s">
        <v>65</v>
      </c>
      <c r="IP8" s="25" t="s">
        <v>65</v>
      </c>
      <c r="IQ8" s="25" t="s">
        <v>65</v>
      </c>
      <c r="IS8" s="24"/>
      <c r="IT8" s="6"/>
      <c r="IU8" s="56"/>
      <c r="IV8" s="6"/>
      <c r="IW8" s="6"/>
      <c r="IX8" s="6"/>
      <c r="IY8" s="6"/>
      <c r="IZ8" s="6"/>
      <c r="JA8" s="6"/>
      <c r="JB8" s="6"/>
      <c r="JC8" s="25" t="s">
        <v>65</v>
      </c>
      <c r="JD8" s="25" t="s">
        <v>65</v>
      </c>
      <c r="JE8" s="25" t="s">
        <v>65</v>
      </c>
      <c r="JF8" s="25" t="s">
        <v>65</v>
      </c>
      <c r="JH8" s="24"/>
      <c r="JI8" s="6"/>
      <c r="JJ8" s="56"/>
      <c r="JK8" s="6"/>
      <c r="JL8" s="6"/>
      <c r="JM8" s="6"/>
      <c r="JN8" s="6"/>
      <c r="JO8" s="6"/>
      <c r="JP8" s="6"/>
      <c r="JQ8" s="6"/>
      <c r="JR8" s="25" t="s">
        <v>65</v>
      </c>
      <c r="JS8" s="25" t="s">
        <v>65</v>
      </c>
      <c r="JT8" s="25" t="s">
        <v>65</v>
      </c>
      <c r="JU8" s="25" t="s">
        <v>65</v>
      </c>
      <c r="JV8" s="25" t="s">
        <v>65</v>
      </c>
      <c r="JW8" s="25" t="s">
        <v>65</v>
      </c>
    </row>
    <row r="9" spans="1:283" x14ac:dyDescent="0.3">
      <c r="B9" s="27">
        <v>6.9439200000000003</v>
      </c>
      <c r="C9" s="1">
        <v>9.8980999999999995</v>
      </c>
      <c r="D9" s="24">
        <v>532.60902119811601</v>
      </c>
      <c r="F9" s="24">
        <v>537.64299005440012</v>
      </c>
      <c r="G9" s="24">
        <v>9.8533000000000008</v>
      </c>
      <c r="H9" s="24"/>
      <c r="I9" s="24">
        <v>537.64299005440012</v>
      </c>
      <c r="J9" s="24">
        <v>9.8533000000000008</v>
      </c>
      <c r="K9" s="24"/>
      <c r="L9" s="24">
        <v>537.64299005440012</v>
      </c>
      <c r="M9" s="24">
        <v>9.8533000000000008</v>
      </c>
      <c r="N9" s="24"/>
      <c r="O9" s="24">
        <v>537.64299005440012</v>
      </c>
      <c r="P9" s="24">
        <v>9.8533000000000008</v>
      </c>
      <c r="T9" s="218" t="s">
        <v>341</v>
      </c>
      <c r="U9" s="219"/>
      <c r="V9" s="35">
        <v>529.35668924543461</v>
      </c>
      <c r="W9" s="36">
        <v>0.24302210706793448</v>
      </c>
      <c r="AC9" s="24">
        <v>527.41230557860706</v>
      </c>
      <c r="AD9" s="24">
        <v>7.0050699999999999</v>
      </c>
      <c r="AE9" s="24">
        <v>532.60902119811601</v>
      </c>
      <c r="AF9" s="24">
        <v>6.9439200000000003</v>
      </c>
      <c r="AH9" s="248"/>
      <c r="AI9" s="248"/>
      <c r="AJ9" s="28"/>
      <c r="AK9" s="28"/>
      <c r="AL9" s="24">
        <v>646.75354294461999</v>
      </c>
      <c r="AM9" s="24">
        <v>9.0350999999999999</v>
      </c>
      <c r="AN9" s="8"/>
      <c r="AO9" s="249" t="s">
        <v>374</v>
      </c>
      <c r="AP9" s="250"/>
      <c r="AQ9" s="251"/>
      <c r="AR9" s="24"/>
      <c r="AS9" s="24"/>
      <c r="AT9" s="24"/>
      <c r="AU9" s="32" t="s">
        <v>87</v>
      </c>
      <c r="AV9" s="24"/>
      <c r="AW9" s="24"/>
      <c r="BA9" s="24">
        <v>532.60902119811601</v>
      </c>
      <c r="BB9" s="24">
        <v>6.9439200000000003</v>
      </c>
      <c r="BC9" s="24">
        <v>537.64299005440012</v>
      </c>
      <c r="BD9" s="24">
        <v>6.8854100000000003</v>
      </c>
      <c r="BF9" s="24"/>
      <c r="BG9" s="24"/>
      <c r="BH9" s="24"/>
      <c r="BI9" s="24"/>
      <c r="BJ9" s="32" t="s">
        <v>87</v>
      </c>
      <c r="BK9" s="24"/>
      <c r="BL9" s="24"/>
      <c r="BP9" s="24">
        <v>537.64299005440012</v>
      </c>
      <c r="BQ9" s="24">
        <v>6.8854100000000003</v>
      </c>
      <c r="BR9" s="24">
        <v>542.80973792219243</v>
      </c>
      <c r="BS9" s="24">
        <v>6.8248699999999998</v>
      </c>
      <c r="BU9" s="24"/>
      <c r="BV9" s="24"/>
      <c r="BW9" s="24"/>
      <c r="BX9" s="24"/>
      <c r="BY9" s="32" t="s">
        <v>87</v>
      </c>
      <c r="BZ9" s="24"/>
      <c r="CA9" s="24"/>
      <c r="CE9" s="24">
        <v>547.82422572067003</v>
      </c>
      <c r="CF9" s="24">
        <v>6.7653499999999998</v>
      </c>
      <c r="CG9" s="24">
        <v>552.95956564617723</v>
      </c>
      <c r="CH9" s="24">
        <v>6.7053900000000004</v>
      </c>
      <c r="CJ9" s="24"/>
      <c r="CK9" s="24"/>
      <c r="CL9" s="24"/>
      <c r="CM9" s="24"/>
      <c r="CN9" s="32" t="s">
        <v>87</v>
      </c>
      <c r="CO9" s="24"/>
      <c r="CP9" s="24"/>
      <c r="CT9" s="24">
        <v>552.95956564617723</v>
      </c>
      <c r="CU9" s="24">
        <v>6.7053900000000004</v>
      </c>
      <c r="CV9" s="24">
        <v>557.94091182347336</v>
      </c>
      <c r="CW9" s="24">
        <v>6.6466000000000003</v>
      </c>
      <c r="CY9" s="24"/>
      <c r="CZ9" s="24"/>
      <c r="DA9" s="24"/>
      <c r="DB9" s="24"/>
      <c r="DC9" s="32" t="s">
        <v>87</v>
      </c>
      <c r="DD9" s="24"/>
      <c r="DE9" s="24"/>
      <c r="DI9" s="24">
        <v>557.94091182347336</v>
      </c>
      <c r="DJ9" s="24">
        <v>6.6466000000000003</v>
      </c>
      <c r="DK9" s="24">
        <v>568.01315512378847</v>
      </c>
      <c r="DL9" s="24">
        <v>6.5272500000000004</v>
      </c>
      <c r="DN9" s="24"/>
      <c r="DO9" s="24"/>
      <c r="DP9" s="24"/>
      <c r="DQ9" s="24"/>
      <c r="DR9" s="32" t="s">
        <v>87</v>
      </c>
      <c r="DS9" s="24"/>
      <c r="DT9" s="24"/>
      <c r="DX9" s="24">
        <v>568.01315512378847</v>
      </c>
      <c r="DY9" s="24">
        <v>6.5272500000000004</v>
      </c>
      <c r="DZ9" s="24">
        <v>573.10634034429927</v>
      </c>
      <c r="EA9" s="24">
        <v>6.4665299999999997</v>
      </c>
      <c r="EC9" s="24"/>
      <c r="ED9" s="24"/>
      <c r="EE9" s="24"/>
      <c r="EF9" s="24"/>
      <c r="EG9" s="32" t="s">
        <v>87</v>
      </c>
      <c r="EH9" s="24"/>
      <c r="EI9" s="24"/>
      <c r="EM9" s="24">
        <v>573.10634034429927</v>
      </c>
      <c r="EN9" s="24">
        <v>6.4665299999999997</v>
      </c>
      <c r="EO9" s="24">
        <v>583.02536964648891</v>
      </c>
      <c r="EP9" s="24">
        <v>6.3482000000000003</v>
      </c>
      <c r="ER9" s="24"/>
      <c r="ES9" s="24"/>
      <c r="ET9" s="24"/>
      <c r="EU9" s="24"/>
      <c r="EV9" s="32" t="s">
        <v>87</v>
      </c>
      <c r="EW9" s="24"/>
      <c r="EX9" s="24"/>
      <c r="FB9" s="24">
        <v>583.02536964648891</v>
      </c>
      <c r="FC9" s="24">
        <v>6.3482000000000003</v>
      </c>
      <c r="FD9" s="24">
        <v>588.09010984016538</v>
      </c>
      <c r="FE9" s="24">
        <v>6.2874499999999998</v>
      </c>
      <c r="FG9" s="24"/>
      <c r="FH9" s="24"/>
      <c r="FI9" s="24"/>
      <c r="FJ9" s="24"/>
      <c r="FK9" s="32" t="s">
        <v>87</v>
      </c>
      <c r="FL9" s="24"/>
      <c r="FM9" s="24"/>
      <c r="FQ9" s="24">
        <v>588.09010984016538</v>
      </c>
      <c r="FR9" s="24">
        <v>6.2874499999999998</v>
      </c>
      <c r="FS9" s="24">
        <v>598.02238623441986</v>
      </c>
      <c r="FT9" s="24">
        <v>6.16831</v>
      </c>
      <c r="FV9" s="24"/>
      <c r="FW9" s="24"/>
      <c r="FX9" s="24"/>
      <c r="FY9" s="24"/>
      <c r="FZ9" s="32" t="s">
        <v>87</v>
      </c>
      <c r="GA9" s="24"/>
      <c r="GB9" s="24"/>
      <c r="GF9" s="24">
        <v>598.02238623441986</v>
      </c>
      <c r="GG9" s="24">
        <v>6.16831</v>
      </c>
      <c r="GH9" s="24">
        <v>602.9712550655255</v>
      </c>
      <c r="GI9" s="24">
        <v>6.1085000000000003</v>
      </c>
      <c r="GK9" s="24"/>
      <c r="GL9" s="24"/>
      <c r="GM9" s="24"/>
      <c r="GN9" s="24"/>
      <c r="GO9" s="32" t="s">
        <v>87</v>
      </c>
      <c r="GP9" s="24"/>
      <c r="GQ9" s="24"/>
      <c r="GR9" s="6"/>
      <c r="GS9" s="6"/>
      <c r="GT9" s="6"/>
      <c r="GU9" s="24">
        <v>602.9712550655255</v>
      </c>
      <c r="GV9" s="24">
        <v>6.1085000000000003</v>
      </c>
      <c r="GW9" s="24">
        <v>612.8463831809155</v>
      </c>
      <c r="GX9" s="24">
        <v>5.9892399999999997</v>
      </c>
      <c r="GZ9" s="24"/>
      <c r="HA9" s="24"/>
      <c r="HB9" s="24"/>
      <c r="HC9" s="24"/>
      <c r="HD9" s="32" t="s">
        <v>87</v>
      </c>
      <c r="HE9" s="24"/>
      <c r="HF9" s="24"/>
      <c r="HG9" s="6"/>
      <c r="HH9" s="6"/>
      <c r="HI9" s="6"/>
      <c r="HJ9" s="24">
        <v>612.8463831809155</v>
      </c>
      <c r="HK9" s="24">
        <v>5.9892399999999997</v>
      </c>
      <c r="HL9" s="24">
        <v>617.76411642319499</v>
      </c>
      <c r="HM9" s="24">
        <v>5.9293399999999998</v>
      </c>
      <c r="HO9" s="24"/>
      <c r="HP9" s="24"/>
      <c r="HQ9" s="24"/>
      <c r="HR9" s="24"/>
      <c r="HS9" s="32" t="s">
        <v>87</v>
      </c>
      <c r="HT9" s="24"/>
      <c r="HU9" s="24"/>
      <c r="HV9" s="6"/>
      <c r="HW9" s="6"/>
      <c r="HX9" s="6"/>
      <c r="HY9" s="24">
        <v>617.76411642319499</v>
      </c>
      <c r="HZ9" s="24">
        <v>5.9293399999999998</v>
      </c>
      <c r="IA9" s="24">
        <v>627.57338263571421</v>
      </c>
      <c r="IB9" s="24">
        <v>5.8100899999999998</v>
      </c>
      <c r="ID9" s="24"/>
      <c r="IE9" s="24"/>
      <c r="IF9" s="24"/>
      <c r="IG9" s="24"/>
      <c r="IH9" s="32" t="s">
        <v>87</v>
      </c>
      <c r="II9" s="24"/>
      <c r="IJ9" s="24"/>
      <c r="IK9" s="6"/>
      <c r="IL9" s="6"/>
      <c r="IM9" s="6"/>
      <c r="IN9" s="24">
        <v>627.57338263571421</v>
      </c>
      <c r="IO9" s="24">
        <v>5.8100899999999998</v>
      </c>
      <c r="IP9" s="24">
        <v>632.08696122523327</v>
      </c>
      <c r="IQ9" s="24">
        <v>5.7545599999999997</v>
      </c>
      <c r="IS9" s="24"/>
      <c r="IT9" s="24"/>
      <c r="IU9" s="24"/>
      <c r="IV9" s="24"/>
      <c r="IW9" s="32" t="s">
        <v>87</v>
      </c>
      <c r="IX9" s="24"/>
      <c r="IY9" s="24"/>
      <c r="IZ9" s="6"/>
      <c r="JA9" s="6"/>
      <c r="JB9" s="6"/>
      <c r="JC9" s="24">
        <v>632.08696122523327</v>
      </c>
      <c r="JD9" s="24">
        <v>5.7545599999999997</v>
      </c>
      <c r="JE9" s="24">
        <v>641.87449152073918</v>
      </c>
      <c r="JF9" s="24">
        <v>5.6351699999999996</v>
      </c>
      <c r="JH9" s="24"/>
      <c r="JI9" s="24"/>
      <c r="JJ9" s="24"/>
      <c r="JK9" s="24"/>
      <c r="JL9" s="32" t="s">
        <v>87</v>
      </c>
      <c r="JM9" s="24"/>
      <c r="JN9" s="24"/>
      <c r="JO9" s="6"/>
      <c r="JP9" s="6"/>
      <c r="JQ9" s="6"/>
      <c r="JR9" s="24">
        <v>641.87449152073918</v>
      </c>
      <c r="JS9" s="24">
        <v>5.6351699999999996</v>
      </c>
      <c r="JT9" s="24">
        <v>646.75354294461999</v>
      </c>
      <c r="JU9" s="24">
        <v>5.5747299999999997</v>
      </c>
      <c r="JV9" s="24">
        <v>646.75354294461999</v>
      </c>
      <c r="JW9" s="24">
        <v>9.0350999999999999</v>
      </c>
    </row>
    <row r="10" spans="1:283" x14ac:dyDescent="0.3">
      <c r="B10" s="28">
        <v>213</v>
      </c>
      <c r="C10" s="26" t="s">
        <v>66</v>
      </c>
      <c r="D10" s="26" t="s">
        <v>66</v>
      </c>
      <c r="F10" s="33">
        <v>214</v>
      </c>
      <c r="G10" s="26" t="s">
        <v>66</v>
      </c>
      <c r="H10" s="24"/>
      <c r="I10" s="33">
        <v>214</v>
      </c>
      <c r="J10" s="26" t="s">
        <v>66</v>
      </c>
      <c r="K10" s="24"/>
      <c r="L10" s="33">
        <v>214</v>
      </c>
      <c r="M10" s="26" t="s">
        <v>66</v>
      </c>
      <c r="N10" s="24"/>
      <c r="O10" s="33">
        <v>214</v>
      </c>
      <c r="P10" s="26" t="s">
        <v>66</v>
      </c>
      <c r="AC10" s="33">
        <v>212</v>
      </c>
      <c r="AD10" s="26" t="s">
        <v>66</v>
      </c>
      <c r="AE10" s="33">
        <v>213</v>
      </c>
      <c r="AF10" s="26" t="s">
        <v>66</v>
      </c>
      <c r="AH10" s="248"/>
      <c r="AI10" s="248"/>
      <c r="AJ10" s="28"/>
      <c r="AK10" s="28"/>
      <c r="AL10" s="33">
        <v>236</v>
      </c>
      <c r="AM10" s="26" t="s">
        <v>66</v>
      </c>
      <c r="AN10" s="8"/>
      <c r="AO10" s="249"/>
      <c r="AP10" s="226"/>
      <c r="AQ10" s="252"/>
      <c r="AR10" s="224" t="s">
        <v>342</v>
      </c>
      <c r="AS10" s="211"/>
      <c r="AT10" s="35">
        <v>536.3339582110234</v>
      </c>
      <c r="AU10" s="35">
        <v>0.24160932247223746</v>
      </c>
      <c r="AV10" s="35">
        <v>543.21585135317628</v>
      </c>
      <c r="AW10" s="36">
        <v>-0.95412132445012177</v>
      </c>
      <c r="BA10" s="33">
        <v>213</v>
      </c>
      <c r="BB10" s="26" t="s">
        <v>66</v>
      </c>
      <c r="BC10" s="33">
        <v>214</v>
      </c>
      <c r="BD10" s="26" t="s">
        <v>66</v>
      </c>
      <c r="BF10" s="24"/>
      <c r="BG10" s="210" t="s">
        <v>342</v>
      </c>
      <c r="BH10" s="211"/>
      <c r="BI10" s="35">
        <v>543.35202888389881</v>
      </c>
      <c r="BJ10" s="35">
        <v>0.24019628843666543</v>
      </c>
      <c r="BK10" s="35">
        <v>550.23513342636306</v>
      </c>
      <c r="BL10" s="36">
        <v>-0.94854121728471863</v>
      </c>
      <c r="BP10" s="33">
        <v>214</v>
      </c>
      <c r="BQ10" s="26" t="s">
        <v>66</v>
      </c>
      <c r="BR10" s="33">
        <v>215</v>
      </c>
      <c r="BS10" s="26" t="s">
        <v>66</v>
      </c>
      <c r="BU10" s="24"/>
      <c r="BV10" s="210" t="s">
        <v>342</v>
      </c>
      <c r="BW10" s="211"/>
      <c r="BX10" s="35">
        <v>550.41138855250847</v>
      </c>
      <c r="BY10" s="35">
        <v>0.23878300642004896</v>
      </c>
      <c r="BZ10" s="35">
        <v>557.29569738909822</v>
      </c>
      <c r="CA10" s="36">
        <v>-0.94296013083591124</v>
      </c>
      <c r="CE10" s="33">
        <v>216</v>
      </c>
      <c r="CF10" s="26" t="s">
        <v>66</v>
      </c>
      <c r="CG10" s="33">
        <v>217</v>
      </c>
      <c r="CH10" s="26" t="s">
        <v>66</v>
      </c>
      <c r="CJ10" s="24"/>
      <c r="CK10" s="210" t="s">
        <v>342</v>
      </c>
      <c r="CL10" s="211"/>
      <c r="CM10" s="35">
        <v>557.51253324210631</v>
      </c>
      <c r="CN10" s="35">
        <v>0.23736947788147422</v>
      </c>
      <c r="CO10" s="35">
        <v>564.39803926539264</v>
      </c>
      <c r="CP10" s="36">
        <v>-0.93737807086566904</v>
      </c>
      <c r="CT10" s="33">
        <v>217</v>
      </c>
      <c r="CU10" s="26" t="s">
        <v>66</v>
      </c>
      <c r="CV10" s="33">
        <v>218</v>
      </c>
      <c r="CW10" s="26" t="s">
        <v>66</v>
      </c>
      <c r="CY10" s="24"/>
      <c r="CZ10" s="210" t="s">
        <v>342</v>
      </c>
      <c r="DA10" s="211"/>
      <c r="DB10" s="35">
        <v>564.65596792488657</v>
      </c>
      <c r="DC10" s="35">
        <v>0.2359557042802824</v>
      </c>
      <c r="DD10" s="35">
        <v>571.54266402620442</v>
      </c>
      <c r="DE10" s="36">
        <v>-0.93179504313696615</v>
      </c>
      <c r="DI10" s="33">
        <v>218</v>
      </c>
      <c r="DJ10" s="26" t="s">
        <v>66</v>
      </c>
      <c r="DK10" s="33">
        <v>220</v>
      </c>
      <c r="DL10" s="26" t="s">
        <v>66</v>
      </c>
      <c r="DN10" s="24"/>
      <c r="DO10" s="210" t="s">
        <v>342</v>
      </c>
      <c r="DP10" s="211"/>
      <c r="DQ10" s="35">
        <v>571.8422067364761</v>
      </c>
      <c r="DR10" s="35">
        <v>0.2345416870760674</v>
      </c>
      <c r="DS10" s="35">
        <v>578.73008580593171</v>
      </c>
      <c r="DT10" s="36">
        <v>-0.9262110534137763</v>
      </c>
      <c r="DX10" s="33">
        <v>220</v>
      </c>
      <c r="DY10" s="26" t="s">
        <v>66</v>
      </c>
      <c r="DZ10" s="33">
        <v>221</v>
      </c>
      <c r="EA10" s="26" t="s">
        <v>66</v>
      </c>
      <c r="EC10" s="24"/>
      <c r="ED10" s="210" t="s">
        <v>342</v>
      </c>
      <c r="EE10" s="211"/>
      <c r="EF10" s="35">
        <v>579.07177319901245</v>
      </c>
      <c r="EG10" s="35">
        <v>0.23312742772867451</v>
      </c>
      <c r="EH10" s="35">
        <v>585.96082812549093</v>
      </c>
      <c r="EI10" s="36">
        <v>-0.92062610746106577</v>
      </c>
      <c r="EM10" s="33">
        <v>221</v>
      </c>
      <c r="EN10" s="26" t="s">
        <v>66</v>
      </c>
      <c r="EO10" s="33">
        <v>223</v>
      </c>
      <c r="EP10" s="26" t="s">
        <v>66</v>
      </c>
      <c r="ER10" s="24"/>
      <c r="ES10" s="210" t="s">
        <v>342</v>
      </c>
      <c r="ET10" s="211"/>
      <c r="EU10" s="35">
        <v>586.3452004510541</v>
      </c>
      <c r="EV10" s="35">
        <v>0.23171292769819934</v>
      </c>
      <c r="EW10" s="35">
        <v>593.23542412222639</v>
      </c>
      <c r="EX10" s="36">
        <v>-0.91504021104478883</v>
      </c>
      <c r="FB10" s="33">
        <v>223</v>
      </c>
      <c r="FC10" s="26" t="s">
        <v>66</v>
      </c>
      <c r="FD10" s="33">
        <v>224</v>
      </c>
      <c r="FE10" s="26" t="s">
        <v>66</v>
      </c>
      <c r="FG10" s="24"/>
      <c r="FH10" s="210" t="s">
        <v>342</v>
      </c>
      <c r="FI10" s="211"/>
      <c r="FJ10" s="35">
        <v>593.66303148457064</v>
      </c>
      <c r="FK10" s="35">
        <v>0.2302981884449859</v>
      </c>
      <c r="FL10" s="35">
        <v>600.55441678690124</v>
      </c>
      <c r="FM10" s="36">
        <v>-0.90945336993188031</v>
      </c>
      <c r="FQ10" s="33">
        <v>224</v>
      </c>
      <c r="FR10" s="26" t="s">
        <v>66</v>
      </c>
      <c r="FS10" s="33">
        <v>226</v>
      </c>
      <c r="FT10" s="26" t="s">
        <v>66</v>
      </c>
      <c r="FV10" s="24"/>
      <c r="FW10" s="210" t="s">
        <v>342</v>
      </c>
      <c r="FX10" s="211"/>
      <c r="FY10" s="35">
        <v>601.02581938928074</v>
      </c>
      <c r="FZ10" s="35">
        <v>0.22888321142962492</v>
      </c>
      <c r="GA10" s="35">
        <v>607.91835920803464</v>
      </c>
      <c r="GB10" s="36">
        <v>-0.90386558989025079</v>
      </c>
      <c r="GF10" s="33">
        <v>226</v>
      </c>
      <c r="GG10" s="26" t="s">
        <v>66</v>
      </c>
      <c r="GH10" s="33">
        <v>227</v>
      </c>
      <c r="GI10" s="26" t="s">
        <v>66</v>
      </c>
      <c r="GK10" s="24"/>
      <c r="GL10" s="210" t="s">
        <v>342</v>
      </c>
      <c r="GM10" s="211"/>
      <c r="GN10" s="35">
        <v>608.43412760460967</v>
      </c>
      <c r="GO10" s="35">
        <v>0.22746799811295276</v>
      </c>
      <c r="GP10" s="35">
        <v>615.32781482386019</v>
      </c>
      <c r="GQ10" s="36">
        <v>-0.89827687668877987</v>
      </c>
      <c r="GR10" s="6"/>
      <c r="GS10" s="6"/>
      <c r="GT10" s="6"/>
      <c r="GU10" s="33">
        <v>227</v>
      </c>
      <c r="GV10" s="26" t="s">
        <v>66</v>
      </c>
      <c r="GW10" s="33">
        <v>229</v>
      </c>
      <c r="GX10" s="26" t="s">
        <v>66</v>
      </c>
      <c r="GZ10" s="24"/>
      <c r="HA10" s="210" t="s">
        <v>342</v>
      </c>
      <c r="HB10" s="211"/>
      <c r="HC10" s="35">
        <v>615.88853017955523</v>
      </c>
      <c r="HD10" s="35">
        <v>0.2260525499560499</v>
      </c>
      <c r="HE10" s="35">
        <v>622.78335768219085</v>
      </c>
      <c r="HF10" s="36">
        <v>-0.89268723609731082</v>
      </c>
      <c r="HG10" s="6"/>
      <c r="HH10" s="6"/>
      <c r="HI10" s="6"/>
      <c r="HJ10" s="33">
        <v>229</v>
      </c>
      <c r="HK10" s="26" t="s">
        <v>66</v>
      </c>
      <c r="HL10" s="33">
        <v>230</v>
      </c>
      <c r="HM10" s="26" t="s">
        <v>66</v>
      </c>
      <c r="HO10" s="24"/>
      <c r="HP10" s="210" t="s">
        <v>342</v>
      </c>
      <c r="HQ10" s="211"/>
      <c r="HR10" s="35">
        <v>623.38961204075986</v>
      </c>
      <c r="HS10" s="35">
        <v>0.22463686842023911</v>
      </c>
      <c r="HT10" s="35">
        <v>630.28557270849205</v>
      </c>
      <c r="HU10" s="36">
        <v>-0.88709667388664482</v>
      </c>
      <c r="HV10" s="6"/>
      <c r="HW10" s="6"/>
      <c r="HX10" s="6"/>
      <c r="HY10" s="33">
        <v>230</v>
      </c>
      <c r="HZ10" s="26" t="s">
        <v>66</v>
      </c>
      <c r="IA10" s="33">
        <v>232</v>
      </c>
      <c r="IB10" s="26" t="s">
        <v>66</v>
      </c>
      <c r="ID10" s="24"/>
      <c r="IE10" s="210" t="s">
        <v>342</v>
      </c>
      <c r="IF10" s="211"/>
      <c r="IG10" s="35">
        <v>630.93796926910602</v>
      </c>
      <c r="IH10" s="35">
        <v>0.22322095496708402</v>
      </c>
      <c r="II10" s="35">
        <v>637.83505598247621</v>
      </c>
      <c r="IJ10" s="36">
        <v>-0.88150519582853337</v>
      </c>
      <c r="IK10" s="6"/>
      <c r="IL10" s="6"/>
      <c r="IM10" s="6"/>
      <c r="IN10" s="33">
        <v>232</v>
      </c>
      <c r="IO10" s="26" t="s">
        <v>66</v>
      </c>
      <c r="IP10" s="33">
        <v>233</v>
      </c>
      <c r="IQ10" s="26" t="s">
        <v>66</v>
      </c>
      <c r="IS10" s="24"/>
      <c r="IT10" s="210" t="s">
        <v>342</v>
      </c>
      <c r="IU10" s="211"/>
      <c r="IV10" s="35">
        <v>638.53420938515467</v>
      </c>
      <c r="IW10" s="35">
        <v>0.22180481105838784</v>
      </c>
      <c r="IX10" s="35">
        <v>645.43241502354192</v>
      </c>
      <c r="IY10" s="36">
        <v>-0.87591280769567437</v>
      </c>
      <c r="IZ10" s="6"/>
      <c r="JA10" s="6"/>
      <c r="JB10" s="6"/>
      <c r="JC10" s="33">
        <v>233</v>
      </c>
      <c r="JD10" s="26" t="s">
        <v>66</v>
      </c>
      <c r="JE10" s="33">
        <v>235</v>
      </c>
      <c r="JF10" s="26" t="s">
        <v>66</v>
      </c>
      <c r="JH10" s="24"/>
      <c r="JI10" s="210" t="s">
        <v>342</v>
      </c>
      <c r="JJ10" s="211"/>
      <c r="JK10" s="35">
        <v>646.1789516437783</v>
      </c>
      <c r="JL10" s="35">
        <v>0.22038843815619161</v>
      </c>
      <c r="JM10" s="35">
        <v>653.07826908540619</v>
      </c>
      <c r="JN10" s="36">
        <v>-0.87031951526170537</v>
      </c>
      <c r="JO10" s="6"/>
      <c r="JP10" s="6"/>
      <c r="JQ10" s="6"/>
      <c r="JR10" s="33">
        <v>235</v>
      </c>
      <c r="JS10" s="26" t="s">
        <v>66</v>
      </c>
      <c r="JT10" s="33">
        <v>236</v>
      </c>
      <c r="JU10" s="26" t="s">
        <v>66</v>
      </c>
      <c r="JV10" s="33">
        <v>236</v>
      </c>
      <c r="JW10" s="26" t="s">
        <v>66</v>
      </c>
    </row>
    <row r="11" spans="1:283" x14ac:dyDescent="0.3">
      <c r="AC11" s="24">
        <v>532.60902119811601</v>
      </c>
      <c r="AD11" s="24">
        <v>6.9439200000000003</v>
      </c>
      <c r="AE11" s="24">
        <v>537.64299005440012</v>
      </c>
      <c r="AF11" s="24">
        <v>6.8854100000000003</v>
      </c>
      <c r="AO11" s="249"/>
      <c r="AP11" s="226"/>
      <c r="AQ11" s="252"/>
      <c r="BA11" s="24">
        <v>537.64299005440012</v>
      </c>
      <c r="BB11" s="24">
        <v>6.8854100000000003</v>
      </c>
      <c r="BC11" s="24">
        <v>542.80973792219243</v>
      </c>
      <c r="BD11" s="24">
        <v>6.8248699999999998</v>
      </c>
      <c r="BP11" s="24">
        <v>542.80973792219243</v>
      </c>
      <c r="BQ11" s="24">
        <v>6.8248699999999998</v>
      </c>
      <c r="BR11" s="24">
        <v>547.82422572067003</v>
      </c>
      <c r="BS11" s="24">
        <v>6.7653499999999998</v>
      </c>
      <c r="CE11" s="24">
        <v>552.95956564617723</v>
      </c>
      <c r="CF11" s="24">
        <v>6.7053900000000004</v>
      </c>
      <c r="CG11" s="24">
        <v>557.94091182347336</v>
      </c>
      <c r="CH11" s="24">
        <v>6.6466000000000003</v>
      </c>
      <c r="CT11" s="24">
        <v>557.94091182347336</v>
      </c>
      <c r="CU11" s="24">
        <v>6.6466000000000003</v>
      </c>
      <c r="CV11" s="24">
        <v>563.05788311139281</v>
      </c>
      <c r="CW11" s="24">
        <v>6.5855800000000002</v>
      </c>
      <c r="DI11" s="24">
        <v>563.05788311139281</v>
      </c>
      <c r="DJ11" s="24">
        <v>6.5855800000000002</v>
      </c>
      <c r="DK11" s="24">
        <v>573.10634034429927</v>
      </c>
      <c r="DL11" s="24">
        <v>6.4665299999999997</v>
      </c>
      <c r="DX11" s="24">
        <v>573.10634034429927</v>
      </c>
      <c r="DY11" s="24">
        <v>6.4665299999999997</v>
      </c>
      <c r="DZ11" s="24">
        <v>578.03944126286649</v>
      </c>
      <c r="EA11" s="24">
        <v>6.4070299999999998</v>
      </c>
      <c r="EM11" s="24">
        <v>578.03944126286649</v>
      </c>
      <c r="EN11" s="24">
        <v>6.4070299999999998</v>
      </c>
      <c r="EO11" s="24">
        <v>588.09010984016538</v>
      </c>
      <c r="EP11" s="24">
        <v>6.2874499999999998</v>
      </c>
      <c r="FB11" s="24">
        <v>588.09010984016538</v>
      </c>
      <c r="FC11" s="24">
        <v>6.2874499999999998</v>
      </c>
      <c r="FD11" s="24">
        <v>593.06101278121719</v>
      </c>
      <c r="FE11" s="24">
        <v>6.2271999999999998</v>
      </c>
      <c r="FQ11" s="24">
        <v>593.06101278121719</v>
      </c>
      <c r="FR11" s="24">
        <v>6.2271999999999998</v>
      </c>
      <c r="FS11" s="24">
        <v>602.9712550655255</v>
      </c>
      <c r="FT11" s="24">
        <v>6.1085000000000003</v>
      </c>
      <c r="GF11" s="24">
        <v>602.9712550655255</v>
      </c>
      <c r="GG11" s="24">
        <v>6.1085000000000003</v>
      </c>
      <c r="GH11" s="24">
        <v>607.86887668556631</v>
      </c>
      <c r="GI11" s="24">
        <v>6.0487500000000001</v>
      </c>
      <c r="GK11" s="6"/>
      <c r="GL11" s="6"/>
      <c r="GM11" s="6"/>
      <c r="GN11" s="6"/>
      <c r="GO11" s="6"/>
      <c r="GP11" s="6"/>
      <c r="GQ11" s="6"/>
      <c r="GR11" s="6"/>
      <c r="GS11" s="6"/>
      <c r="GT11" s="6"/>
      <c r="GU11" s="24">
        <v>607.86887668556631</v>
      </c>
      <c r="GV11" s="24">
        <v>6.0487500000000001</v>
      </c>
      <c r="GW11" s="24">
        <v>617.76411642319499</v>
      </c>
      <c r="GX11" s="24">
        <v>5.9293399999999998</v>
      </c>
      <c r="GZ11" s="6"/>
      <c r="HA11" s="6"/>
      <c r="HB11" s="6"/>
      <c r="HC11" s="6"/>
      <c r="HD11" s="6"/>
      <c r="HE11" s="6"/>
      <c r="HF11" s="6"/>
      <c r="HG11" s="6"/>
      <c r="HH11" s="6"/>
      <c r="HI11" s="6"/>
      <c r="HJ11" s="24">
        <v>617.76411642319499</v>
      </c>
      <c r="HK11" s="24">
        <v>5.9293399999999998</v>
      </c>
      <c r="HL11" s="24">
        <v>622.67357962984579</v>
      </c>
      <c r="HM11" s="24">
        <v>5.8690699999999998</v>
      </c>
      <c r="HO11" s="6"/>
      <c r="HP11" s="6"/>
      <c r="HQ11" s="6"/>
      <c r="HR11" s="6"/>
      <c r="HS11" s="6"/>
      <c r="HT11" s="6"/>
      <c r="HU11" s="6"/>
      <c r="HV11" s="6"/>
      <c r="HW11" s="6"/>
      <c r="HX11" s="6"/>
      <c r="HY11" s="24">
        <v>622.67357962984579</v>
      </c>
      <c r="HZ11" s="24">
        <v>5.8690699999999998</v>
      </c>
      <c r="IA11" s="24">
        <v>632.08696122523327</v>
      </c>
      <c r="IB11" s="24">
        <v>5.7545599999999997</v>
      </c>
      <c r="ID11" s="6"/>
      <c r="IE11" s="6"/>
      <c r="IF11" s="6"/>
      <c r="IG11" s="6"/>
      <c r="IH11" s="6"/>
      <c r="II11" s="6"/>
      <c r="IJ11" s="6"/>
      <c r="IK11" s="6"/>
      <c r="IL11" s="6"/>
      <c r="IM11" s="6"/>
      <c r="IN11" s="24">
        <v>632.08696122523327</v>
      </c>
      <c r="IO11" s="24">
        <v>5.7545599999999997</v>
      </c>
      <c r="IP11" s="24">
        <v>636.98399859030019</v>
      </c>
      <c r="IQ11" s="24">
        <v>5.6943299999999999</v>
      </c>
      <c r="IS11" s="6"/>
      <c r="IT11" s="6"/>
      <c r="IU11" s="6"/>
      <c r="IV11" s="6"/>
      <c r="IW11" s="6"/>
      <c r="IX11" s="6"/>
      <c r="IY11" s="6"/>
      <c r="IZ11" s="6"/>
      <c r="JA11" s="6"/>
      <c r="JB11" s="6"/>
      <c r="JC11" s="24">
        <v>636.98399859030019</v>
      </c>
      <c r="JD11" s="24">
        <v>5.6943299999999999</v>
      </c>
      <c r="JE11" s="24">
        <v>646.75354294461999</v>
      </c>
      <c r="JF11" s="24">
        <v>5.5747299999999997</v>
      </c>
      <c r="JH11" s="6"/>
      <c r="JI11" s="6"/>
      <c r="JJ11" s="6"/>
      <c r="JK11" s="6"/>
      <c r="JL11" s="6"/>
      <c r="JM11" s="6"/>
      <c r="JN11" s="6"/>
      <c r="JO11" s="6"/>
      <c r="JP11" s="6"/>
      <c r="JQ11" s="6"/>
      <c r="JR11" s="24">
        <v>646.75354294461999</v>
      </c>
      <c r="JS11" s="24">
        <v>5.5747299999999997</v>
      </c>
      <c r="JT11" s="24">
        <v>651.47672734571017</v>
      </c>
      <c r="JU11" s="24">
        <v>5.5164200000000001</v>
      </c>
      <c r="JV11" s="24">
        <v>651.47672734571017</v>
      </c>
      <c r="JW11" s="24">
        <v>9.0052000000000003</v>
      </c>
    </row>
    <row r="12" spans="1:283" x14ac:dyDescent="0.3">
      <c r="AC12" s="33">
        <v>213</v>
      </c>
      <c r="AD12" s="26" t="s">
        <v>66</v>
      </c>
      <c r="AE12" s="33">
        <v>214</v>
      </c>
      <c r="AF12" s="26" t="s">
        <v>66</v>
      </c>
      <c r="AO12" s="249"/>
      <c r="AP12" s="226"/>
      <c r="AQ12" s="252"/>
      <c r="BA12" s="33">
        <v>214</v>
      </c>
      <c r="BB12" s="26" t="s">
        <v>66</v>
      </c>
      <c r="BC12" s="33">
        <v>215</v>
      </c>
      <c r="BD12" s="26" t="s">
        <v>66</v>
      </c>
      <c r="BP12" s="33">
        <v>215</v>
      </c>
      <c r="BQ12" s="26" t="s">
        <v>66</v>
      </c>
      <c r="BR12" s="33">
        <v>216</v>
      </c>
      <c r="BS12" s="26" t="s">
        <v>66</v>
      </c>
      <c r="CE12" s="33">
        <v>217</v>
      </c>
      <c r="CF12" s="26" t="s">
        <v>66</v>
      </c>
      <c r="CG12" s="33">
        <v>218</v>
      </c>
      <c r="CH12" s="26" t="s">
        <v>66</v>
      </c>
      <c r="CT12" s="33">
        <v>218</v>
      </c>
      <c r="CU12" s="26" t="s">
        <v>66</v>
      </c>
      <c r="CV12" s="33">
        <v>219</v>
      </c>
      <c r="CW12" s="26" t="s">
        <v>66</v>
      </c>
      <c r="DI12" s="33">
        <v>219</v>
      </c>
      <c r="DJ12" s="26" t="s">
        <v>66</v>
      </c>
      <c r="DK12" s="33">
        <v>221</v>
      </c>
      <c r="DL12" s="26" t="s">
        <v>66</v>
      </c>
      <c r="DX12" s="33">
        <v>221</v>
      </c>
      <c r="DY12" s="26" t="s">
        <v>66</v>
      </c>
      <c r="DZ12" s="33">
        <v>222</v>
      </c>
      <c r="EA12" s="26" t="s">
        <v>66</v>
      </c>
      <c r="EM12" s="33">
        <v>222</v>
      </c>
      <c r="EN12" s="26" t="s">
        <v>66</v>
      </c>
      <c r="EO12" s="33">
        <v>224</v>
      </c>
      <c r="EP12" s="26" t="s">
        <v>66</v>
      </c>
      <c r="FB12" s="33">
        <v>224</v>
      </c>
      <c r="FC12" s="26" t="s">
        <v>66</v>
      </c>
      <c r="FD12" s="33">
        <v>225</v>
      </c>
      <c r="FE12" s="26" t="s">
        <v>66</v>
      </c>
      <c r="FQ12" s="33">
        <v>225</v>
      </c>
      <c r="FR12" s="26" t="s">
        <v>66</v>
      </c>
      <c r="FS12" s="33">
        <v>227</v>
      </c>
      <c r="FT12" s="26" t="s">
        <v>66</v>
      </c>
      <c r="GF12" s="33">
        <v>227</v>
      </c>
      <c r="GG12" s="26" t="s">
        <v>66</v>
      </c>
      <c r="GH12" s="33">
        <v>228</v>
      </c>
      <c r="GI12" s="26" t="s">
        <v>66</v>
      </c>
      <c r="GK12" s="6"/>
      <c r="GL12" s="6"/>
      <c r="GM12" s="6"/>
      <c r="GN12" s="6"/>
      <c r="GO12" s="6"/>
      <c r="GP12" s="6"/>
      <c r="GQ12" s="6"/>
      <c r="GR12" s="6"/>
      <c r="GS12" s="6"/>
      <c r="GT12" s="6"/>
      <c r="GU12" s="33">
        <v>228</v>
      </c>
      <c r="GV12" s="26" t="s">
        <v>66</v>
      </c>
      <c r="GW12" s="33">
        <v>230</v>
      </c>
      <c r="GX12" s="26" t="s">
        <v>66</v>
      </c>
      <c r="GZ12" s="6"/>
      <c r="HA12" s="6"/>
      <c r="HB12" s="6"/>
      <c r="HC12" s="6"/>
      <c r="HD12" s="6"/>
      <c r="HE12" s="6"/>
      <c r="HF12" s="6"/>
      <c r="HG12" s="6"/>
      <c r="HH12" s="6"/>
      <c r="HI12" s="6"/>
      <c r="HJ12" s="33">
        <v>230</v>
      </c>
      <c r="HK12" s="26" t="s">
        <v>66</v>
      </c>
      <c r="HL12" s="33">
        <v>231</v>
      </c>
      <c r="HM12" s="26" t="s">
        <v>66</v>
      </c>
      <c r="HO12" s="6"/>
      <c r="HP12" s="6"/>
      <c r="HQ12" s="6"/>
      <c r="HR12" s="6"/>
      <c r="HS12" s="6"/>
      <c r="HT12" s="6"/>
      <c r="HU12" s="6"/>
      <c r="HV12" s="6"/>
      <c r="HW12" s="6"/>
      <c r="HX12" s="6"/>
      <c r="HY12" s="33">
        <v>231</v>
      </c>
      <c r="HZ12" s="26" t="s">
        <v>66</v>
      </c>
      <c r="IA12" s="33">
        <v>233</v>
      </c>
      <c r="IB12" s="26" t="s">
        <v>66</v>
      </c>
      <c r="ID12" s="6"/>
      <c r="IE12" s="6"/>
      <c r="IF12" s="6"/>
      <c r="IG12" s="6"/>
      <c r="IH12" s="6"/>
      <c r="II12" s="6"/>
      <c r="IJ12" s="6"/>
      <c r="IK12" s="6"/>
      <c r="IL12" s="6"/>
      <c r="IM12" s="6"/>
      <c r="IN12" s="33">
        <v>233</v>
      </c>
      <c r="IO12" s="26" t="s">
        <v>66</v>
      </c>
      <c r="IP12" s="33">
        <v>234</v>
      </c>
      <c r="IQ12" s="26" t="s">
        <v>66</v>
      </c>
      <c r="IS12" s="6"/>
      <c r="IT12" s="6"/>
      <c r="IU12" s="6"/>
      <c r="IV12" s="6"/>
      <c r="IW12" s="6"/>
      <c r="IX12" s="6"/>
      <c r="IY12" s="6"/>
      <c r="IZ12" s="6"/>
      <c r="JA12" s="6"/>
      <c r="JB12" s="6"/>
      <c r="JC12" s="33">
        <v>234</v>
      </c>
      <c r="JD12" s="26" t="s">
        <v>66</v>
      </c>
      <c r="JE12" s="33">
        <v>236</v>
      </c>
      <c r="JF12" s="26" t="s">
        <v>66</v>
      </c>
      <c r="JH12" s="6"/>
      <c r="JI12" s="6"/>
      <c r="JJ12" s="6"/>
      <c r="JK12" s="6"/>
      <c r="JL12" s="6"/>
      <c r="JM12" s="6"/>
      <c r="JN12" s="6"/>
      <c r="JO12" s="6"/>
      <c r="JP12" s="6"/>
      <c r="JQ12" s="6"/>
      <c r="JR12" s="33">
        <v>236</v>
      </c>
      <c r="JS12" s="26" t="s">
        <v>66</v>
      </c>
      <c r="JT12" s="33">
        <v>237</v>
      </c>
      <c r="JU12" s="26" t="s">
        <v>66</v>
      </c>
      <c r="JV12" s="33">
        <v>237</v>
      </c>
      <c r="JW12" s="26" t="s">
        <v>66</v>
      </c>
    </row>
    <row r="13" spans="1:283" ht="15" thickBot="1" x14ac:dyDescent="0.35">
      <c r="AO13" s="249"/>
      <c r="AP13" s="226"/>
      <c r="AQ13" s="252"/>
    </row>
    <row r="14" spans="1:283" x14ac:dyDescent="0.3">
      <c r="AO14" s="249"/>
      <c r="AP14" s="226"/>
      <c r="AQ14" s="252"/>
      <c r="JC14" s="6"/>
      <c r="JE14" s="60" t="s">
        <v>359</v>
      </c>
    </row>
    <row r="15" spans="1:283" x14ac:dyDescent="0.3">
      <c r="AO15" s="249"/>
      <c r="AP15" s="226"/>
      <c r="AQ15" s="252"/>
      <c r="JE15" s="61" t="s">
        <v>226</v>
      </c>
    </row>
    <row r="16" spans="1:283" ht="15" thickBot="1" x14ac:dyDescent="0.35">
      <c r="AO16" s="249"/>
      <c r="AP16" s="226"/>
      <c r="AQ16" s="252"/>
      <c r="JE16" s="62" t="s">
        <v>227</v>
      </c>
    </row>
    <row r="17" spans="2:282" x14ac:dyDescent="0.3">
      <c r="AO17" s="249"/>
      <c r="AP17" s="226"/>
      <c r="AQ17" s="252"/>
      <c r="JE17" s="92">
        <v>9.0584014716794208</v>
      </c>
    </row>
    <row r="18" spans="2:282" x14ac:dyDescent="0.3">
      <c r="AO18" s="253"/>
      <c r="AP18" s="254"/>
      <c r="AQ18" s="255"/>
      <c r="JE18" s="27" t="s">
        <v>80</v>
      </c>
    </row>
    <row r="19" spans="2:282" x14ac:dyDescent="0.3">
      <c r="JE19" s="63">
        <v>643.10966222103025</v>
      </c>
    </row>
    <row r="20" spans="2:282" x14ac:dyDescent="0.3">
      <c r="JE20" s="25" t="s">
        <v>65</v>
      </c>
      <c r="JF20" s="25" t="s">
        <v>65</v>
      </c>
    </row>
    <row r="21" spans="2:282" x14ac:dyDescent="0.3">
      <c r="JE21" s="24">
        <v>641.87449152073918</v>
      </c>
      <c r="JF21" s="24">
        <v>9.0663</v>
      </c>
    </row>
    <row r="22" spans="2:282" x14ac:dyDescent="0.3">
      <c r="JE22" s="33">
        <v>235</v>
      </c>
      <c r="JF22" s="26" t="s">
        <v>66</v>
      </c>
    </row>
    <row r="23" spans="2:282" x14ac:dyDescent="0.3">
      <c r="JE23" s="24">
        <v>646.75354294461999</v>
      </c>
      <c r="JF23" s="24">
        <v>9.0350999999999999</v>
      </c>
    </row>
    <row r="24" spans="2:282" x14ac:dyDescent="0.3">
      <c r="JE24" s="33">
        <v>236</v>
      </c>
      <c r="JF24" s="26" t="s">
        <v>66</v>
      </c>
    </row>
    <row r="25" spans="2:282" ht="15" thickBot="1" x14ac:dyDescent="0.35"/>
    <row r="26" spans="2:282" ht="15" thickBot="1" x14ac:dyDescent="0.35">
      <c r="B26" s="71"/>
      <c r="D26" s="238" t="s">
        <v>234</v>
      </c>
      <c r="E26" s="239"/>
      <c r="F26" s="239"/>
      <c r="G26" s="240"/>
      <c r="H26" s="98"/>
      <c r="I26" s="120" t="s">
        <v>256</v>
      </c>
      <c r="J26" s="127">
        <v>4.3832122213315491E-2</v>
      </c>
      <c r="K26" s="121" t="s">
        <v>255</v>
      </c>
      <c r="N26" s="71"/>
      <c r="O26" s="71"/>
      <c r="Q26" s="238" t="s">
        <v>235</v>
      </c>
      <c r="R26" s="239"/>
      <c r="S26" s="239"/>
      <c r="T26" s="240"/>
      <c r="U26" s="98"/>
      <c r="V26" s="120" t="s">
        <v>343</v>
      </c>
      <c r="W26" s="128">
        <v>0.14864955571935035</v>
      </c>
      <c r="X26" s="121" t="s">
        <v>255</v>
      </c>
      <c r="AG26" s="6"/>
      <c r="AN26" s="71"/>
      <c r="BE26" s="6"/>
      <c r="BL26" s="71"/>
      <c r="BT26" s="6"/>
      <c r="CA26" s="71"/>
      <c r="CI26" s="6"/>
      <c r="CP26" s="71"/>
      <c r="CX26" s="6"/>
      <c r="DE26" s="71"/>
      <c r="DM26" s="6"/>
      <c r="DT26" s="71"/>
      <c r="EB26" s="6"/>
      <c r="EI26" s="71"/>
      <c r="EQ26" s="6"/>
      <c r="EX26" s="71"/>
      <c r="FF26" s="6"/>
      <c r="FM26" s="71"/>
      <c r="FU26" s="6"/>
      <c r="GB26" s="71"/>
      <c r="GJ26" s="6"/>
      <c r="GK26" s="6"/>
      <c r="GL26" s="6"/>
      <c r="GM26" s="6"/>
      <c r="GN26" s="6"/>
      <c r="GO26" s="6"/>
      <c r="GP26" s="6"/>
      <c r="GQ26" s="71"/>
      <c r="GR26" s="6"/>
      <c r="GY26"/>
      <c r="HF26" s="96"/>
      <c r="HN26"/>
      <c r="HU26" s="96"/>
      <c r="IC26"/>
      <c r="IJ26" s="96"/>
      <c r="IR26"/>
      <c r="IY26" s="96"/>
      <c r="JG26"/>
      <c r="JN26" s="96"/>
      <c r="JV26"/>
    </row>
    <row r="27" spans="2:282" ht="15" thickBot="1" x14ac:dyDescent="0.35">
      <c r="B27" s="157"/>
      <c r="C27" s="158"/>
      <c r="D27" s="233" t="s">
        <v>375</v>
      </c>
      <c r="E27" s="234"/>
      <c r="F27" s="234"/>
      <c r="G27" s="235"/>
      <c r="H27" s="158"/>
      <c r="I27" s="157"/>
      <c r="J27" s="71"/>
      <c r="K27" s="71"/>
      <c r="L27" s="71"/>
      <c r="N27" s="71"/>
      <c r="O27" s="157"/>
      <c r="P27" s="158"/>
      <c r="Q27" s="233" t="s">
        <v>373</v>
      </c>
      <c r="R27" s="234"/>
      <c r="S27" s="234"/>
      <c r="T27" s="235"/>
      <c r="U27" s="158"/>
      <c r="V27" s="157"/>
      <c r="AG27" s="6"/>
      <c r="AN27" s="71"/>
      <c r="BE27" s="6"/>
      <c r="BL27" s="71"/>
      <c r="BT27" s="6"/>
      <c r="CA27" s="71"/>
      <c r="CI27" s="6"/>
      <c r="CP27" s="71"/>
      <c r="CX27" s="6"/>
      <c r="DE27" s="71"/>
      <c r="DM27" s="6"/>
      <c r="DT27" s="71"/>
      <c r="EB27" s="6"/>
      <c r="EI27" s="71"/>
      <c r="EQ27" s="6"/>
      <c r="EX27" s="71"/>
      <c r="FF27" s="6"/>
      <c r="FM27" s="71"/>
      <c r="FU27" s="6"/>
      <c r="GB27" s="71"/>
      <c r="GJ27" s="6"/>
      <c r="GK27" s="6"/>
      <c r="GL27" s="6"/>
      <c r="GM27" s="6"/>
      <c r="GN27" s="6"/>
      <c r="GO27" s="6"/>
      <c r="GP27" s="6"/>
      <c r="GQ27" s="71"/>
      <c r="GR27" s="6"/>
      <c r="GY27"/>
      <c r="HF27" s="96"/>
      <c r="HN27"/>
      <c r="HU27" s="96"/>
      <c r="IC27"/>
      <c r="IJ27" s="96"/>
      <c r="IR27"/>
      <c r="IY27" s="96"/>
      <c r="JG27"/>
      <c r="JN27" s="96"/>
      <c r="JV27"/>
    </row>
    <row r="28" spans="2:282" ht="15" thickBot="1" x14ac:dyDescent="0.35">
      <c r="B28" s="158"/>
      <c r="C28" s="233" t="s">
        <v>370</v>
      </c>
      <c r="D28" s="234"/>
      <c r="E28" s="234"/>
      <c r="F28" s="234"/>
      <c r="G28" s="234"/>
      <c r="H28" s="235"/>
      <c r="I28" s="158"/>
      <c r="J28" s="71"/>
      <c r="K28" s="167"/>
      <c r="L28" s="71"/>
      <c r="N28" s="71"/>
      <c r="O28" s="158"/>
      <c r="P28" s="233" t="s">
        <v>372</v>
      </c>
      <c r="Q28" s="234"/>
      <c r="R28" s="234"/>
      <c r="S28" s="234"/>
      <c r="T28" s="234"/>
      <c r="U28" s="235"/>
      <c r="V28" s="158"/>
      <c r="Y28" s="122"/>
      <c r="Z28" s="122"/>
      <c r="AA28" s="122"/>
      <c r="AB28" s="122"/>
      <c r="AC28" s="122"/>
      <c r="AD28" s="122"/>
      <c r="AE28" s="122"/>
      <c r="AF28" s="122"/>
      <c r="AG28" s="6"/>
      <c r="AN28" s="71"/>
      <c r="BE28" s="6"/>
      <c r="BL28" s="71"/>
      <c r="BT28" s="6"/>
      <c r="CA28" s="71"/>
      <c r="CI28" s="6"/>
      <c r="CP28" s="71"/>
      <c r="CX28" s="6"/>
      <c r="DE28" s="71"/>
      <c r="DM28" s="6"/>
      <c r="DT28" s="71"/>
      <c r="EB28" s="6"/>
      <c r="EI28" s="71"/>
      <c r="EQ28" s="6"/>
      <c r="EX28" s="71"/>
      <c r="FF28" s="6"/>
      <c r="FM28" s="71"/>
      <c r="FU28" s="6"/>
      <c r="GB28" s="71"/>
      <c r="GJ28" s="6"/>
      <c r="GK28" s="6"/>
      <c r="GL28" s="6"/>
      <c r="GM28" s="6"/>
      <c r="GN28" s="6"/>
      <c r="GO28" s="6"/>
      <c r="GP28" s="6"/>
      <c r="GQ28" s="71"/>
      <c r="GR28" s="6"/>
      <c r="GY28"/>
      <c r="HF28" s="96"/>
      <c r="HN28"/>
      <c r="HU28" s="96"/>
      <c r="IC28"/>
      <c r="IJ28" s="96"/>
      <c r="IR28"/>
      <c r="IY28" s="96"/>
      <c r="JG28"/>
      <c r="JN28" s="96"/>
      <c r="JV28"/>
    </row>
    <row r="29" spans="2:282" ht="15" thickBot="1" x14ac:dyDescent="0.35">
      <c r="B29" s="230" t="s">
        <v>376</v>
      </c>
      <c r="C29" s="231"/>
      <c r="D29" s="231"/>
      <c r="E29" s="231"/>
      <c r="F29" s="231"/>
      <c r="G29" s="231"/>
      <c r="H29" s="231"/>
      <c r="I29" s="232"/>
      <c r="J29" s="101" t="s">
        <v>238</v>
      </c>
      <c r="K29" s="163"/>
      <c r="L29" s="113"/>
      <c r="N29" s="75"/>
      <c r="O29" s="230" t="s">
        <v>371</v>
      </c>
      <c r="P29" s="231"/>
      <c r="Q29" s="231"/>
      <c r="R29" s="231"/>
      <c r="S29" s="231"/>
      <c r="T29" s="231"/>
      <c r="U29" s="231"/>
      <c r="V29" s="232"/>
      <c r="W29" s="101" t="s">
        <v>238</v>
      </c>
      <c r="Y29" s="122"/>
      <c r="Z29" s="123"/>
      <c r="AA29" s="123"/>
      <c r="AB29" s="123"/>
      <c r="AC29" s="123"/>
      <c r="AD29" s="123"/>
      <c r="AE29" s="123"/>
      <c r="AF29" s="124"/>
      <c r="AG29" s="6"/>
      <c r="AN29" s="71"/>
      <c r="BE29" s="6"/>
      <c r="BL29" s="71"/>
      <c r="BT29" s="6"/>
      <c r="CA29" s="71"/>
      <c r="CI29" s="6"/>
      <c r="CP29" s="71"/>
      <c r="CX29" s="6"/>
      <c r="DE29" s="71"/>
      <c r="DM29" s="6"/>
      <c r="DT29" s="71"/>
      <c r="EB29" s="6"/>
      <c r="EI29" s="71"/>
      <c r="EQ29" s="6"/>
      <c r="EX29" s="71"/>
      <c r="FF29" s="6"/>
      <c r="FM29" s="71"/>
      <c r="FU29" s="6"/>
      <c r="GB29" s="71"/>
      <c r="GJ29" s="6"/>
      <c r="GK29" s="6"/>
      <c r="GL29" s="6"/>
      <c r="GM29" s="6"/>
      <c r="GN29" s="6"/>
      <c r="GO29" s="6"/>
      <c r="GP29" s="6"/>
      <c r="GQ29" s="71"/>
      <c r="GR29" s="6"/>
      <c r="GY29"/>
      <c r="HF29" s="96"/>
      <c r="HN29"/>
      <c r="HU29" s="96"/>
      <c r="IC29"/>
      <c r="IJ29" s="96"/>
      <c r="IR29"/>
      <c r="IY29" s="96"/>
      <c r="JG29"/>
      <c r="JN29" s="96"/>
      <c r="JV29"/>
    </row>
    <row r="30" spans="2:282" ht="15" thickBot="1" x14ac:dyDescent="0.35">
      <c r="B30" s="99" t="s">
        <v>233</v>
      </c>
      <c r="C30" s="99" t="s">
        <v>230</v>
      </c>
      <c r="D30" s="99" t="s">
        <v>231</v>
      </c>
      <c r="E30" s="99" t="s">
        <v>232</v>
      </c>
      <c r="F30" s="99" t="s">
        <v>230</v>
      </c>
      <c r="G30" s="99" t="s">
        <v>231</v>
      </c>
      <c r="H30" s="99" t="s">
        <v>236</v>
      </c>
      <c r="I30" s="100" t="s">
        <v>237</v>
      </c>
      <c r="J30" s="102" t="s">
        <v>241</v>
      </c>
      <c r="K30" s="164"/>
      <c r="L30" s="114"/>
      <c r="O30" s="99" t="s">
        <v>233</v>
      </c>
      <c r="P30" s="99" t="s">
        <v>230</v>
      </c>
      <c r="Q30" s="99" t="s">
        <v>231</v>
      </c>
      <c r="R30" s="99" t="s">
        <v>232</v>
      </c>
      <c r="S30" s="99" t="s">
        <v>230</v>
      </c>
      <c r="T30" s="99" t="s">
        <v>231</v>
      </c>
      <c r="U30" s="99" t="s">
        <v>232</v>
      </c>
      <c r="V30" s="100" t="s">
        <v>237</v>
      </c>
      <c r="W30" s="102" t="s">
        <v>241</v>
      </c>
      <c r="Y30" s="122"/>
      <c r="Z30" s="125"/>
      <c r="AA30" s="125"/>
      <c r="AB30" s="125"/>
      <c r="AC30" s="125"/>
      <c r="AD30" s="125"/>
      <c r="AE30" s="122"/>
      <c r="AF30" s="122"/>
      <c r="AG30" s="6"/>
      <c r="AN30" s="71"/>
      <c r="BE30" s="6"/>
      <c r="BL30" s="71"/>
      <c r="BT30" s="6"/>
      <c r="CA30" s="71"/>
      <c r="CI30" s="6"/>
      <c r="CP30" s="71"/>
      <c r="CX30" s="6"/>
      <c r="DE30" s="71"/>
      <c r="DM30" s="6"/>
      <c r="DT30" s="71"/>
      <c r="EB30" s="6"/>
      <c r="EI30" s="71"/>
      <c r="EQ30" s="6"/>
      <c r="EX30" s="71"/>
      <c r="FF30" s="6"/>
      <c r="FM30" s="71"/>
      <c r="FU30" s="6"/>
      <c r="GB30" s="71"/>
      <c r="GJ30" s="6"/>
      <c r="GK30" s="6"/>
      <c r="GL30" s="6"/>
      <c r="GM30" s="6"/>
      <c r="GN30" s="6"/>
      <c r="GO30" s="6"/>
      <c r="GP30" s="6"/>
      <c r="GQ30" s="71"/>
      <c r="GR30" s="6"/>
      <c r="GY30"/>
      <c r="HF30" s="96"/>
      <c r="HN30"/>
      <c r="HU30" s="96"/>
      <c r="IC30"/>
      <c r="IJ30" s="96"/>
      <c r="IR30"/>
      <c r="IY30" s="96"/>
      <c r="JG30"/>
      <c r="JN30" s="96"/>
      <c r="JV30"/>
    </row>
    <row r="31" spans="2:282" x14ac:dyDescent="0.3">
      <c r="B31" s="66">
        <v>1</v>
      </c>
      <c r="C31" s="139">
        <v>536.23736388234101</v>
      </c>
      <c r="D31" s="67">
        <v>-0.95970044657116216</v>
      </c>
      <c r="E31" s="137">
        <v>-0.95904037306955092</v>
      </c>
      <c r="F31" s="76"/>
      <c r="G31" s="103"/>
      <c r="H31" s="76"/>
      <c r="I31" s="103"/>
      <c r="J31" s="104">
        <v>6.6007350161123579E-4</v>
      </c>
      <c r="K31" s="165"/>
      <c r="L31" s="115"/>
      <c r="N31" s="63"/>
      <c r="O31" s="66">
        <v>1</v>
      </c>
      <c r="P31" s="67">
        <v>549.37319728007151</v>
      </c>
      <c r="Q31" s="67">
        <v>-3.2558071398821649</v>
      </c>
      <c r="R31" s="159">
        <v>-3.2535596957806638</v>
      </c>
      <c r="S31" s="76"/>
      <c r="T31" s="103"/>
      <c r="U31" s="76"/>
      <c r="V31" s="103"/>
      <c r="W31" s="104">
        <v>2.2474441015010171E-3</v>
      </c>
      <c r="Y31" s="125"/>
      <c r="Z31" s="125"/>
      <c r="AA31" s="125"/>
      <c r="AB31" s="125"/>
      <c r="AC31" s="125"/>
      <c r="AD31" s="125"/>
      <c r="AE31" s="122"/>
      <c r="AF31" s="122"/>
      <c r="AG31" s="6"/>
      <c r="AN31" s="71"/>
      <c r="BE31" s="6"/>
      <c r="BL31" s="71"/>
      <c r="BT31" s="6"/>
      <c r="CA31" s="71"/>
      <c r="CI31" s="6"/>
      <c r="CP31" s="71"/>
      <c r="CX31" s="6"/>
      <c r="DE31" s="71"/>
      <c r="DM31" s="6"/>
      <c r="DT31" s="71"/>
      <c r="EB31" s="6"/>
      <c r="EI31" s="71"/>
      <c r="EQ31" s="6"/>
      <c r="EX31" s="71"/>
      <c r="FF31" s="6"/>
      <c r="FM31" s="71"/>
      <c r="FU31" s="6"/>
      <c r="GB31" s="71"/>
      <c r="GJ31" s="6"/>
      <c r="GK31" s="6"/>
      <c r="GL31" s="6"/>
      <c r="GM31" s="6"/>
      <c r="GN31" s="6"/>
      <c r="GO31" s="6"/>
      <c r="GP31" s="6"/>
      <c r="GQ31" s="71"/>
      <c r="GR31" s="6"/>
      <c r="GY31"/>
      <c r="HF31" s="96"/>
      <c r="HN31"/>
      <c r="HU31" s="96"/>
      <c r="IC31"/>
      <c r="IJ31" s="96"/>
      <c r="IR31"/>
      <c r="IY31" s="96"/>
      <c r="JG31"/>
      <c r="JN31" s="96"/>
      <c r="JV31"/>
    </row>
    <row r="32" spans="2:282" x14ac:dyDescent="0.3">
      <c r="B32" s="68">
        <v>2</v>
      </c>
      <c r="C32" s="140">
        <v>543.21585135317639</v>
      </c>
      <c r="D32" s="69">
        <v>-0.95412132445012188</v>
      </c>
      <c r="E32" s="138">
        <v>-0.95370172547704979</v>
      </c>
      <c r="F32" s="77"/>
      <c r="G32" s="105"/>
      <c r="H32" s="78"/>
      <c r="I32" s="106"/>
      <c r="J32" s="107">
        <v>4.1959897307208838E-4</v>
      </c>
      <c r="K32" s="165"/>
      <c r="L32" s="115"/>
      <c r="N32" s="63"/>
      <c r="O32" s="68">
        <v>2</v>
      </c>
      <c r="P32" s="69">
        <v>556.35401098819545</v>
      </c>
      <c r="Q32" s="69">
        <v>-3.2368798322109891</v>
      </c>
      <c r="R32" s="160">
        <v>-3.2354484632718958</v>
      </c>
      <c r="S32" s="77"/>
      <c r="T32" s="105"/>
      <c r="U32" s="78"/>
      <c r="V32" s="106"/>
      <c r="W32" s="107">
        <v>1.431368939093236E-3</v>
      </c>
      <c r="Y32" s="125"/>
      <c r="Z32" s="125"/>
      <c r="AA32" s="125"/>
      <c r="AB32" s="125"/>
      <c r="AC32" s="125"/>
      <c r="AD32" s="125"/>
      <c r="AE32" s="125"/>
      <c r="AF32" s="125"/>
      <c r="AG32" s="6"/>
      <c r="AN32" s="71"/>
      <c r="BE32" s="6"/>
      <c r="BL32" s="71"/>
      <c r="BT32" s="6"/>
      <c r="CA32" s="71"/>
      <c r="CI32" s="6"/>
      <c r="CP32" s="71"/>
      <c r="CX32" s="6"/>
      <c r="DE32" s="71"/>
      <c r="DM32" s="6"/>
      <c r="DT32" s="71"/>
      <c r="EB32" s="6"/>
      <c r="EI32" s="71"/>
      <c r="EQ32" s="6"/>
      <c r="EX32" s="71"/>
      <c r="FF32" s="6"/>
      <c r="FM32" s="71"/>
      <c r="FU32" s="6"/>
      <c r="GB32" s="71"/>
      <c r="GJ32" s="6"/>
      <c r="GK32" s="6"/>
      <c r="GL32" s="6"/>
      <c r="GM32" s="6"/>
      <c r="GN32" s="6"/>
      <c r="GO32" s="6"/>
      <c r="GP32" s="6"/>
      <c r="GQ32" s="71"/>
      <c r="GR32" s="6"/>
      <c r="GY32"/>
      <c r="HF32" s="96"/>
      <c r="HN32"/>
      <c r="HU32" s="96"/>
      <c r="IC32"/>
      <c r="IJ32" s="96"/>
      <c r="IR32"/>
      <c r="IY32" s="96"/>
      <c r="JG32"/>
      <c r="JN32" s="96"/>
      <c r="JV32"/>
    </row>
    <row r="33" spans="2:283" x14ac:dyDescent="0.3">
      <c r="B33" s="68">
        <v>3</v>
      </c>
      <c r="C33" s="140">
        <v>550.23513342636306</v>
      </c>
      <c r="D33" s="69">
        <v>-0.94854121728471852</v>
      </c>
      <c r="E33" s="138">
        <v>-0.94833186940183078</v>
      </c>
      <c r="F33" s="77"/>
      <c r="G33" s="108"/>
      <c r="H33" s="78"/>
      <c r="I33" s="106"/>
      <c r="J33" s="107">
        <v>2.0934788288773376E-4</v>
      </c>
      <c r="K33" s="165"/>
      <c r="L33" s="115"/>
      <c r="N33" s="63"/>
      <c r="O33" s="68">
        <v>3</v>
      </c>
      <c r="P33" s="69">
        <v>563.37560573470375</v>
      </c>
      <c r="Q33" s="69">
        <v>-3.2179491827528155</v>
      </c>
      <c r="R33" s="160">
        <v>-3.2172314272137124</v>
      </c>
      <c r="S33" s="77"/>
      <c r="T33" s="105"/>
      <c r="U33" s="78"/>
      <c r="V33" s="106"/>
      <c r="W33" s="107">
        <v>7.1775553910313761E-4</v>
      </c>
      <c r="AG33" s="6"/>
      <c r="AN33" s="71"/>
      <c r="BE33" s="6"/>
      <c r="BL33" s="71"/>
      <c r="BT33" s="6"/>
      <c r="CA33" s="71"/>
      <c r="CI33" s="6"/>
      <c r="CP33" s="71"/>
      <c r="CX33" s="6"/>
      <c r="DE33" s="71"/>
      <c r="DM33" s="6"/>
      <c r="DT33" s="71"/>
      <c r="EB33" s="6"/>
      <c r="EI33" s="71"/>
      <c r="EQ33" s="6"/>
      <c r="EX33" s="71"/>
      <c r="FF33" s="6"/>
      <c r="FM33" s="71"/>
      <c r="FU33" s="6"/>
      <c r="GB33" s="71"/>
      <c r="GJ33" s="6"/>
      <c r="GK33" s="6"/>
      <c r="GL33" s="6"/>
      <c r="GM33" s="6"/>
      <c r="GN33" s="6"/>
      <c r="GO33" s="6"/>
      <c r="GP33" s="6"/>
      <c r="GQ33" s="71"/>
      <c r="GR33" s="6"/>
      <c r="GY33"/>
      <c r="HF33" s="96"/>
      <c r="HN33"/>
      <c r="HU33" s="96"/>
      <c r="IC33"/>
      <c r="IJ33" s="96"/>
      <c r="IR33"/>
      <c r="IY33" s="96"/>
      <c r="JG33"/>
      <c r="JN33" s="96"/>
      <c r="JV33"/>
    </row>
    <row r="34" spans="2:283" x14ac:dyDescent="0.3">
      <c r="B34" s="68">
        <v>4</v>
      </c>
      <c r="C34" s="140">
        <v>557.29569738909822</v>
      </c>
      <c r="D34" s="69">
        <v>-0.94296013083591124</v>
      </c>
      <c r="E34" s="138">
        <v>-0.94293043206187899</v>
      </c>
      <c r="F34" s="77"/>
      <c r="G34" s="108"/>
      <c r="H34" s="78"/>
      <c r="I34" s="106"/>
      <c r="J34" s="107">
        <v>2.9698774032249631E-5</v>
      </c>
      <c r="K34" s="165"/>
      <c r="L34" s="115"/>
      <c r="N34" s="63"/>
      <c r="O34" s="68">
        <v>4</v>
      </c>
      <c r="P34" s="69">
        <v>570.43846880440606</v>
      </c>
      <c r="Q34" s="69">
        <v>-3.1990152110518353</v>
      </c>
      <c r="R34" s="160">
        <v>-3.1989073233797845</v>
      </c>
      <c r="S34" s="77"/>
      <c r="T34" s="105"/>
      <c r="U34" s="78"/>
      <c r="V34" s="106"/>
      <c r="W34" s="107">
        <v>1.0788767205083261E-4</v>
      </c>
      <c r="AG34" s="6"/>
      <c r="AN34" s="71"/>
      <c r="BE34" s="6"/>
      <c r="BL34" s="71"/>
      <c r="BT34" s="6"/>
      <c r="CA34" s="71"/>
      <c r="CI34" s="6"/>
      <c r="CP34" s="71"/>
      <c r="CX34" s="6"/>
      <c r="DE34" s="71"/>
      <c r="DM34" s="6"/>
      <c r="DT34" s="71"/>
      <c r="EB34" s="6"/>
      <c r="EI34" s="71"/>
      <c r="EQ34" s="6"/>
      <c r="EX34" s="71"/>
      <c r="FF34" s="6"/>
      <c r="FM34" s="71"/>
      <c r="FU34" s="6"/>
      <c r="GB34" s="71"/>
      <c r="GJ34" s="6"/>
      <c r="GK34" s="6"/>
      <c r="GL34" s="6"/>
      <c r="GM34" s="6"/>
      <c r="GN34" s="6"/>
      <c r="GO34" s="6"/>
      <c r="GP34" s="6"/>
      <c r="GQ34" s="71"/>
      <c r="GR34" s="6"/>
      <c r="GY34"/>
      <c r="HF34" s="96"/>
      <c r="HN34"/>
      <c r="HU34" s="96"/>
      <c r="IC34"/>
      <c r="IJ34" s="96"/>
      <c r="IR34"/>
      <c r="IY34" s="96"/>
      <c r="JG34"/>
      <c r="JN34" s="96"/>
      <c r="JV34"/>
    </row>
    <row r="35" spans="2:283" x14ac:dyDescent="0.3">
      <c r="B35" s="68">
        <v>5</v>
      </c>
      <c r="C35" s="140">
        <v>564.39803926539264</v>
      </c>
      <c r="D35" s="69">
        <v>-0.93737807086566904</v>
      </c>
      <c r="E35" s="138">
        <v>-0.93749703399138573</v>
      </c>
      <c r="F35" s="77"/>
      <c r="G35" s="108"/>
      <c r="H35" s="78"/>
      <c r="I35" s="106"/>
      <c r="J35" s="107">
        <v>-1.1896312571668677E-4</v>
      </c>
      <c r="K35" s="165"/>
      <c r="L35" s="115"/>
      <c r="N35" s="63"/>
      <c r="O35" s="68">
        <v>5</v>
      </c>
      <c r="P35" s="69">
        <v>577.54309621893935</v>
      </c>
      <c r="Q35" s="69">
        <v>-3.1800779366556702</v>
      </c>
      <c r="R35" s="160">
        <v>-3.1804748648766967</v>
      </c>
      <c r="S35" s="77"/>
      <c r="T35" s="105"/>
      <c r="U35" s="78"/>
      <c r="V35" s="106"/>
      <c r="W35" s="107">
        <v>-3.9692822102654901E-4</v>
      </c>
      <c r="AG35" s="6"/>
      <c r="AN35" s="71"/>
      <c r="BE35" s="6"/>
      <c r="BL35" s="71"/>
      <c r="BT35" s="6"/>
      <c r="CA35" s="71"/>
      <c r="CI35" s="6"/>
      <c r="CP35" s="71"/>
      <c r="CX35" s="6"/>
      <c r="DE35" s="71"/>
      <c r="DM35" s="6"/>
      <c r="DT35" s="71"/>
      <c r="EB35" s="6"/>
      <c r="EI35" s="71"/>
      <c r="EQ35" s="6"/>
      <c r="EX35" s="71"/>
      <c r="FF35" s="6"/>
      <c r="FM35" s="71"/>
      <c r="FU35" s="6"/>
      <c r="GB35" s="71"/>
      <c r="GJ35" s="6"/>
      <c r="GK35" s="6"/>
      <c r="GL35" s="6"/>
      <c r="GM35" s="6"/>
      <c r="GN35" s="6"/>
      <c r="GO35" s="6"/>
      <c r="GP35" s="6"/>
      <c r="GQ35" s="71"/>
      <c r="GR35" s="6"/>
      <c r="GY35"/>
      <c r="HF35" s="96"/>
      <c r="HN35"/>
      <c r="HU35" s="96"/>
      <c r="IC35"/>
      <c r="IJ35" s="96"/>
      <c r="IR35"/>
      <c r="IY35" s="96"/>
      <c r="JG35"/>
      <c r="JN35" s="96"/>
      <c r="JV35"/>
    </row>
    <row r="36" spans="2:283" x14ac:dyDescent="0.3">
      <c r="B36" s="68">
        <v>6</v>
      </c>
      <c r="C36" s="140">
        <v>571.54266402620442</v>
      </c>
      <c r="D36" s="69">
        <v>-0.93179504313696615</v>
      </c>
      <c r="E36" s="138">
        <v>-0.93203128887999331</v>
      </c>
      <c r="F36" s="77"/>
      <c r="G36" s="108"/>
      <c r="H36" s="78"/>
      <c r="I36" s="106"/>
      <c r="J36" s="107">
        <v>-2.3624574302716361E-4</v>
      </c>
      <c r="K36" s="165"/>
      <c r="L36" s="115"/>
      <c r="N36" s="63"/>
      <c r="O36" s="68">
        <v>6</v>
      </c>
      <c r="P36" s="69">
        <v>584.68999294690218</v>
      </c>
      <c r="Q36" s="69">
        <v>-3.1611373791153499</v>
      </c>
      <c r="R36" s="160">
        <v>-3.1619327415987684</v>
      </c>
      <c r="S36" s="77"/>
      <c r="T36" s="105"/>
      <c r="U36" s="78"/>
      <c r="V36" s="106"/>
      <c r="W36" s="107">
        <v>-7.9536248341849358E-4</v>
      </c>
      <c r="AG36" s="6"/>
      <c r="AN36" s="71"/>
      <c r="BE36" s="6"/>
      <c r="BL36" s="71"/>
      <c r="BT36" s="6"/>
      <c r="CA36" s="71"/>
      <c r="CI36" s="6"/>
      <c r="CP36" s="71"/>
      <c r="CX36" s="6"/>
      <c r="DE36" s="71"/>
      <c r="DM36" s="6"/>
      <c r="DT36" s="71"/>
      <c r="EB36" s="6"/>
      <c r="EI36" s="71"/>
      <c r="EQ36" s="6"/>
      <c r="EX36" s="71"/>
      <c r="FF36" s="6"/>
      <c r="FM36" s="71"/>
      <c r="FU36" s="6"/>
      <c r="GB36" s="71"/>
      <c r="GJ36" s="6"/>
      <c r="GK36" s="6"/>
      <c r="GL36" s="6"/>
      <c r="GM36" s="6"/>
      <c r="GN36" s="6"/>
      <c r="GO36" s="6"/>
      <c r="GP36" s="6"/>
      <c r="GQ36" s="71"/>
      <c r="GR36" s="6"/>
      <c r="GY36"/>
      <c r="HF36" s="96"/>
      <c r="HN36"/>
      <c r="HU36" s="96"/>
      <c r="IC36"/>
      <c r="IJ36" s="96"/>
      <c r="IR36"/>
      <c r="IY36" s="96"/>
      <c r="JG36"/>
      <c r="JN36" s="96"/>
      <c r="JV36"/>
    </row>
    <row r="37" spans="2:283" x14ac:dyDescent="0.3">
      <c r="B37" s="68">
        <v>7</v>
      </c>
      <c r="C37" s="140">
        <v>578.73008580593171</v>
      </c>
      <c r="D37" s="69">
        <v>-0.9262110534137763</v>
      </c>
      <c r="E37" s="138">
        <v>-0.92653280340717514</v>
      </c>
      <c r="F37" s="77"/>
      <c r="G37" s="108"/>
      <c r="H37" s="78"/>
      <c r="I37" s="106"/>
      <c r="J37" s="107">
        <v>-3.2174999339884547E-4</v>
      </c>
      <c r="K37" s="165"/>
      <c r="L37" s="115"/>
      <c r="N37" s="63"/>
      <c r="O37" s="68">
        <v>7</v>
      </c>
      <c r="P37" s="69">
        <v>591.87967312034709</v>
      </c>
      <c r="Q37" s="69">
        <v>-3.1421935579852964</v>
      </c>
      <c r="R37" s="160">
        <v>-3.1432796196663775</v>
      </c>
      <c r="S37" s="77"/>
      <c r="T37" s="105"/>
      <c r="U37" s="78"/>
      <c r="V37" s="106"/>
      <c r="W37" s="107">
        <v>-1.0860616810810519E-3</v>
      </c>
      <c r="AG37" s="6"/>
      <c r="AN37" s="71"/>
      <c r="BE37" s="6"/>
      <c r="BL37" s="71"/>
      <c r="BT37" s="6"/>
      <c r="CA37" s="71"/>
      <c r="CI37" s="6"/>
      <c r="CP37" s="71"/>
      <c r="CX37" s="6"/>
      <c r="DE37" s="71"/>
      <c r="DM37" s="6"/>
      <c r="DT37" s="71"/>
      <c r="EB37" s="6"/>
      <c r="EI37" s="71"/>
      <c r="EQ37" s="6"/>
      <c r="EX37" s="71"/>
      <c r="FF37" s="6"/>
      <c r="FM37" s="71"/>
      <c r="FU37" s="6"/>
      <c r="GB37" s="71"/>
      <c r="GJ37" s="6"/>
      <c r="GK37" s="6"/>
      <c r="GL37" s="6"/>
      <c r="GM37" s="6"/>
      <c r="GN37" s="6"/>
      <c r="GO37" s="6"/>
      <c r="GP37" s="6"/>
      <c r="GQ37" s="71"/>
      <c r="GR37" s="6"/>
      <c r="GY37"/>
      <c r="HF37" s="96"/>
      <c r="HN37"/>
      <c r="HU37" s="96"/>
      <c r="IC37"/>
      <c r="IJ37" s="96"/>
      <c r="IR37"/>
      <c r="IY37" s="96"/>
      <c r="JG37"/>
      <c r="JN37" s="96"/>
      <c r="JV37"/>
    </row>
    <row r="38" spans="2:283" x14ac:dyDescent="0.3">
      <c r="B38" s="68">
        <v>8</v>
      </c>
      <c r="C38" s="140">
        <v>585.96082812549093</v>
      </c>
      <c r="D38" s="69">
        <v>-0.92062610746106588</v>
      </c>
      <c r="E38" s="138">
        <v>-0.92100117707157758</v>
      </c>
      <c r="F38" s="77"/>
      <c r="G38" s="108"/>
      <c r="H38" s="78"/>
      <c r="I38" s="106"/>
      <c r="J38" s="107">
        <v>-3.750696105117024E-4</v>
      </c>
      <c r="K38" s="165"/>
      <c r="L38" s="115"/>
      <c r="N38" s="63"/>
      <c r="O38" s="68">
        <v>8</v>
      </c>
      <c r="P38" s="69">
        <v>599.11266025785892</v>
      </c>
      <c r="Q38" s="69">
        <v>-3.1232464928232977</v>
      </c>
      <c r="R38" s="160">
        <v>-3.1245141408472028</v>
      </c>
      <c r="S38" s="77"/>
      <c r="T38" s="105"/>
      <c r="U38" s="78"/>
      <c r="V38" s="106"/>
      <c r="W38" s="107">
        <v>-1.2676480239051102E-3</v>
      </c>
      <c r="AG38" s="6"/>
      <c r="AN38" s="71"/>
      <c r="BE38" s="6"/>
      <c r="BL38" s="71"/>
      <c r="BT38" s="6"/>
      <c r="CA38" s="71"/>
      <c r="CI38" s="6"/>
      <c r="CP38" s="71"/>
      <c r="CX38" s="6"/>
      <c r="DE38" s="71"/>
      <c r="DM38" s="6"/>
      <c r="DT38" s="71"/>
      <c r="EB38" s="6"/>
      <c r="EI38" s="71"/>
      <c r="EQ38" s="6"/>
      <c r="EX38" s="71"/>
      <c r="FF38" s="6"/>
      <c r="FM38" s="71"/>
      <c r="FU38" s="6"/>
      <c r="GB38" s="71"/>
      <c r="GJ38" s="6"/>
      <c r="GK38" s="6"/>
      <c r="GL38" s="6"/>
      <c r="GM38" s="6"/>
      <c r="GN38" s="6"/>
      <c r="GO38" s="6"/>
      <c r="GP38" s="6"/>
      <c r="GQ38" s="71"/>
      <c r="GR38" s="6"/>
      <c r="GY38"/>
      <c r="HF38" s="96"/>
      <c r="HN38"/>
      <c r="HU38" s="96"/>
      <c r="IC38"/>
      <c r="IJ38" s="96"/>
      <c r="IR38"/>
      <c r="IY38" s="96"/>
      <c r="JG38"/>
      <c r="JN38" s="96"/>
      <c r="JV38"/>
    </row>
    <row r="39" spans="2:283" x14ac:dyDescent="0.3">
      <c r="B39" s="68">
        <v>9</v>
      </c>
      <c r="C39" s="140">
        <v>593.23542412222639</v>
      </c>
      <c r="D39" s="69">
        <v>-0.91504021104478883</v>
      </c>
      <c r="E39" s="138">
        <v>-0.91543600201513498</v>
      </c>
      <c r="F39" s="77"/>
      <c r="G39" s="108"/>
      <c r="H39" s="78"/>
      <c r="I39" s="106"/>
      <c r="J39" s="107">
        <v>-3.9579097034614374E-4</v>
      </c>
      <c r="K39" s="165"/>
      <c r="L39" s="115"/>
      <c r="N39" s="63"/>
      <c r="O39" s="68">
        <v>9</v>
      </c>
      <c r="P39" s="69">
        <v>606.38948749446445</v>
      </c>
      <c r="Q39" s="69">
        <v>-3.1042962031904935</v>
      </c>
      <c r="R39" s="160">
        <v>-3.1056349219597363</v>
      </c>
      <c r="S39" s="77"/>
      <c r="T39" s="105"/>
      <c r="U39" s="78"/>
      <c r="V39" s="106"/>
      <c r="W39" s="107">
        <v>-1.3387187692428526E-3</v>
      </c>
      <c r="AG39" s="6"/>
      <c r="AK39" s="71"/>
      <c r="BE39" s="6"/>
      <c r="BI39" s="71"/>
      <c r="BT39" s="6"/>
      <c r="BX39" s="71"/>
      <c r="CI39" s="6"/>
      <c r="CM39" s="71"/>
      <c r="CX39" s="6"/>
      <c r="DB39" s="71"/>
      <c r="DM39" s="6"/>
      <c r="DQ39" s="71"/>
      <c r="EB39" s="6"/>
      <c r="EF39" s="71"/>
      <c r="EQ39" s="6"/>
      <c r="EU39" s="71"/>
      <c r="FF39" s="6"/>
      <c r="FJ39" s="71"/>
      <c r="FU39" s="6"/>
      <c r="FY39" s="71"/>
      <c r="GJ39" s="6"/>
      <c r="GK39" s="6"/>
      <c r="GL39" s="6"/>
      <c r="GM39" s="6"/>
      <c r="GN39" s="96"/>
      <c r="GY39"/>
      <c r="HC39" s="96"/>
      <c r="HN39"/>
      <c r="HR39" s="96"/>
      <c r="IC39"/>
      <c r="IG39" s="96"/>
      <c r="IR39"/>
      <c r="IV39" s="96"/>
      <c r="JG39"/>
      <c r="JK39" s="96"/>
      <c r="JV39"/>
    </row>
    <row r="40" spans="2:283" x14ac:dyDescent="0.3">
      <c r="B40" s="68">
        <v>10</v>
      </c>
      <c r="C40" s="140">
        <v>600.55441678690124</v>
      </c>
      <c r="D40" s="69">
        <v>-0.90945336993188031</v>
      </c>
      <c r="E40" s="138">
        <v>-0.90983686284176879</v>
      </c>
      <c r="F40" s="77"/>
      <c r="G40" s="108"/>
      <c r="H40" s="78"/>
      <c r="I40" s="106"/>
      <c r="J40" s="107">
        <v>-3.8349290988848317E-4</v>
      </c>
      <c r="K40" s="165"/>
      <c r="L40" s="115"/>
      <c r="N40" s="63"/>
      <c r="O40" s="68">
        <v>10</v>
      </c>
      <c r="P40" s="69">
        <v>613.7106978186232</v>
      </c>
      <c r="Q40" s="69">
        <v>-3.0853427086513525</v>
      </c>
      <c r="R40" s="160">
        <v>-3.0866405542584294</v>
      </c>
      <c r="S40" s="77"/>
      <c r="T40" s="105"/>
      <c r="U40" s="78"/>
      <c r="V40" s="106"/>
      <c r="W40" s="107">
        <v>-1.2978456070769084E-3</v>
      </c>
      <c r="AG40" s="6"/>
      <c r="AH40" s="71"/>
      <c r="BE40" s="6"/>
      <c r="BF40" s="71"/>
      <c r="BT40" s="6"/>
      <c r="BU40" s="71"/>
      <c r="CI40" s="6"/>
      <c r="CJ40" s="71"/>
      <c r="CX40" s="6"/>
      <c r="CY40" s="71"/>
      <c r="DM40" s="6"/>
      <c r="DN40" s="71"/>
      <c r="EB40" s="6"/>
      <c r="EC40" s="71"/>
      <c r="EQ40" s="6"/>
      <c r="ER40" s="71"/>
      <c r="FF40" s="6"/>
      <c r="FG40" s="71"/>
      <c r="FU40" s="6"/>
      <c r="FV40" s="71"/>
      <c r="GJ40" s="6"/>
      <c r="GK40" s="96"/>
      <c r="GY40"/>
      <c r="GZ40" s="96"/>
      <c r="HN40"/>
      <c r="HO40" s="96"/>
      <c r="IC40"/>
      <c r="ID40" s="96"/>
      <c r="IR40"/>
      <c r="IS40" s="96"/>
      <c r="JG40"/>
      <c r="JH40" s="96"/>
      <c r="JV40"/>
      <c r="JW40" s="6"/>
    </row>
    <row r="41" spans="2:283" x14ac:dyDescent="0.3">
      <c r="B41" s="68">
        <v>11</v>
      </c>
      <c r="C41" s="140">
        <v>607.91835920803453</v>
      </c>
      <c r="D41" s="69">
        <v>-0.90386558989025079</v>
      </c>
      <c r="E41" s="138">
        <v>-0.90420333643046547</v>
      </c>
      <c r="F41" s="77"/>
      <c r="G41" s="108"/>
      <c r="H41" s="78"/>
      <c r="I41" s="106"/>
      <c r="J41" s="107">
        <v>-3.3774654021467843E-4</v>
      </c>
      <c r="K41" s="165"/>
      <c r="L41" s="115"/>
      <c r="N41" s="63"/>
      <c r="O41" s="68">
        <v>11</v>
      </c>
      <c r="P41" s="69">
        <v>621.0768443165648</v>
      </c>
      <c r="Q41" s="69">
        <v>-3.0663860287736497</v>
      </c>
      <c r="R41" s="160">
        <v>-3.0675296027997749</v>
      </c>
      <c r="S41" s="77"/>
      <c r="T41" s="105"/>
      <c r="U41" s="78"/>
      <c r="V41" s="106"/>
      <c r="W41" s="107">
        <v>-1.1435740261251937E-3</v>
      </c>
      <c r="AG41" s="6"/>
      <c r="AH41" s="71"/>
      <c r="BE41" s="6"/>
      <c r="BF41" s="71"/>
      <c r="BT41" s="6"/>
      <c r="BU41" s="71"/>
      <c r="CI41" s="6"/>
      <c r="CJ41" s="71"/>
      <c r="CX41" s="6"/>
      <c r="CY41" s="71"/>
      <c r="DM41" s="6"/>
      <c r="DN41" s="71"/>
      <c r="EB41" s="6"/>
      <c r="EC41" s="71"/>
      <c r="EQ41" s="6"/>
      <c r="ER41" s="71"/>
      <c r="FF41" s="6"/>
      <c r="FG41" s="71"/>
      <c r="FU41" s="6"/>
      <c r="FV41" s="71"/>
      <c r="GJ41" s="6"/>
      <c r="GK41" s="96"/>
      <c r="GY41"/>
      <c r="GZ41" s="96"/>
      <c r="HN41"/>
      <c r="HO41" s="96"/>
      <c r="IC41"/>
      <c r="ID41" s="96"/>
      <c r="IR41"/>
      <c r="IS41" s="96"/>
      <c r="JG41"/>
      <c r="JH41" s="96"/>
      <c r="JV41"/>
      <c r="JW41" s="6"/>
    </row>
    <row r="42" spans="2:283" x14ac:dyDescent="0.3">
      <c r="B42" s="68">
        <v>12</v>
      </c>
      <c r="C42" s="140">
        <v>615.32781482386031</v>
      </c>
      <c r="D42" s="69">
        <v>-0.89827687668877987</v>
      </c>
      <c r="E42" s="138">
        <v>-0.89853499174252449</v>
      </c>
      <c r="F42" s="77"/>
      <c r="G42" s="108"/>
      <c r="H42" s="78"/>
      <c r="I42" s="106"/>
      <c r="J42" s="107">
        <v>-2.5811505374462307E-4</v>
      </c>
      <c r="K42" s="165"/>
      <c r="L42" s="115"/>
      <c r="N42" s="63"/>
      <c r="O42" s="68">
        <v>12</v>
      </c>
      <c r="P42" s="69">
        <v>628.48849042424763</v>
      </c>
      <c r="Q42" s="69">
        <v>-3.0474261831284517</v>
      </c>
      <c r="R42" s="160">
        <v>-3.0483006057886191</v>
      </c>
      <c r="S42" s="77"/>
      <c r="T42" s="105"/>
      <c r="U42" s="78"/>
      <c r="V42" s="106"/>
      <c r="W42" s="107">
        <v>-8.7442266016735104E-4</v>
      </c>
      <c r="AG42" s="6"/>
      <c r="AH42" s="71"/>
      <c r="BE42" s="6"/>
      <c r="BF42" s="71"/>
      <c r="BT42" s="6"/>
      <c r="BU42" s="71"/>
      <c r="CI42" s="6"/>
      <c r="CJ42" s="71"/>
      <c r="CX42" s="6"/>
      <c r="CY42" s="71"/>
      <c r="DM42" s="6"/>
      <c r="DN42" s="71"/>
      <c r="EB42" s="6"/>
      <c r="EC42" s="71"/>
      <c r="EQ42" s="6"/>
      <c r="ER42" s="71"/>
      <c r="FF42" s="6"/>
      <c r="FG42" s="71"/>
      <c r="FU42" s="6"/>
      <c r="FV42" s="71"/>
      <c r="GJ42" s="6"/>
      <c r="GK42" s="96"/>
      <c r="GY42"/>
      <c r="GZ42" s="96"/>
      <c r="HN42"/>
      <c r="HO42" s="96"/>
      <c r="IC42"/>
      <c r="ID42" s="96"/>
      <c r="IR42"/>
      <c r="IS42" s="96"/>
      <c r="JG42"/>
      <c r="JH42" s="96"/>
      <c r="JV42"/>
      <c r="JW42" s="6"/>
    </row>
    <row r="43" spans="2:283" x14ac:dyDescent="0.3">
      <c r="B43" s="68">
        <v>13</v>
      </c>
      <c r="C43" s="140">
        <v>622.78335768219074</v>
      </c>
      <c r="D43" s="69">
        <v>-0.89268723609731082</v>
      </c>
      <c r="E43" s="138">
        <v>-0.89283138962275888</v>
      </c>
      <c r="F43" s="77"/>
      <c r="G43" s="108"/>
      <c r="H43" s="78"/>
      <c r="I43" s="106"/>
      <c r="J43" s="107">
        <v>-1.4415352544805415E-4</v>
      </c>
      <c r="K43" s="165"/>
      <c r="L43" s="115"/>
      <c r="N43" s="63"/>
      <c r="O43" s="68">
        <v>13</v>
      </c>
      <c r="P43" s="69">
        <v>635.9462101872225</v>
      </c>
      <c r="Q43" s="69">
        <v>-3.0284631912900908</v>
      </c>
      <c r="R43" s="160">
        <v>-3.0289520739039641</v>
      </c>
      <c r="S43" s="77"/>
      <c r="T43" s="105"/>
      <c r="U43" s="78"/>
      <c r="V43" s="106"/>
      <c r="W43" s="107">
        <v>-4.8888261387336485E-4</v>
      </c>
      <c r="AG43" s="6"/>
      <c r="AH43" s="71"/>
      <c r="BE43" s="6"/>
      <c r="BF43" s="71"/>
      <c r="BT43" s="6"/>
      <c r="BU43" s="71"/>
      <c r="CI43" s="6"/>
      <c r="CJ43" s="71"/>
      <c r="CX43" s="6"/>
      <c r="CY43" s="71"/>
      <c r="DM43" s="6"/>
      <c r="DN43" s="71"/>
      <c r="EB43" s="6"/>
      <c r="EC43" s="71"/>
      <c r="EQ43" s="6"/>
      <c r="ER43" s="71"/>
      <c r="FF43" s="6"/>
      <c r="FG43" s="71"/>
      <c r="FU43" s="6"/>
      <c r="FV43" s="71"/>
      <c r="GJ43" s="6"/>
      <c r="GK43" s="96"/>
      <c r="GY43"/>
      <c r="GZ43" s="96"/>
      <c r="HN43"/>
      <c r="HO43" s="96"/>
      <c r="IC43"/>
      <c r="ID43" s="96"/>
      <c r="IR43"/>
      <c r="IS43" s="96"/>
      <c r="JG43"/>
      <c r="JH43" s="96"/>
      <c r="JV43"/>
      <c r="JW43" s="6"/>
    </row>
    <row r="44" spans="2:283" x14ac:dyDescent="0.3">
      <c r="B44" s="68">
        <v>14</v>
      </c>
      <c r="C44" s="140">
        <v>630.28557270849217</v>
      </c>
      <c r="D44" s="69">
        <v>-0.88709667388664482</v>
      </c>
      <c r="E44" s="138">
        <v>-0.88709208259441286</v>
      </c>
      <c r="F44" s="77"/>
      <c r="G44" s="108"/>
      <c r="H44" s="78"/>
      <c r="I44" s="106"/>
      <c r="J44" s="107">
        <v>4.5912922319590876E-6</v>
      </c>
      <c r="K44" s="165"/>
      <c r="L44" s="115"/>
      <c r="N44" s="63"/>
      <c r="O44" s="68">
        <v>14</v>
      </c>
      <c r="P44" s="69">
        <v>643.45058852870818</v>
      </c>
      <c r="Q44" s="69">
        <v>-3.0094970728361505</v>
      </c>
      <c r="R44" s="160">
        <v>-3.0094824896034638</v>
      </c>
      <c r="S44" s="77"/>
      <c r="T44" s="105"/>
      <c r="U44" s="78"/>
      <c r="V44" s="106"/>
      <c r="W44" s="107">
        <v>1.4583232686771197E-5</v>
      </c>
      <c r="AG44" s="6"/>
      <c r="AH44" s="71"/>
      <c r="BE44" s="6"/>
      <c r="BF44" s="71"/>
      <c r="BT44" s="6"/>
      <c r="BU44" s="71"/>
      <c r="CI44" s="6"/>
      <c r="CJ44" s="71"/>
      <c r="CX44" s="6"/>
      <c r="CY44" s="71"/>
      <c r="DM44" s="6"/>
      <c r="DN44" s="71"/>
      <c r="EB44" s="6"/>
      <c r="EC44" s="71"/>
      <c r="EQ44" s="6"/>
      <c r="ER44" s="71"/>
      <c r="FF44" s="6"/>
      <c r="FG44" s="71"/>
      <c r="FU44" s="6"/>
      <c r="FV44" s="71"/>
      <c r="GJ44" s="6"/>
      <c r="GK44" s="96"/>
      <c r="GY44"/>
      <c r="GZ44" s="96"/>
      <c r="HN44"/>
      <c r="HO44" s="96"/>
      <c r="IC44"/>
      <c r="ID44" s="96"/>
      <c r="IR44"/>
      <c r="IS44" s="96"/>
      <c r="JG44"/>
      <c r="JH44" s="96"/>
      <c r="JV44"/>
      <c r="JW44" s="6"/>
    </row>
    <row r="45" spans="2:283" x14ac:dyDescent="0.3">
      <c r="B45" s="68">
        <v>15</v>
      </c>
      <c r="C45" s="140">
        <v>637.83505598247609</v>
      </c>
      <c r="D45" s="69">
        <v>-0.88150519582853337</v>
      </c>
      <c r="E45" s="138">
        <v>-0.88131661464756605</v>
      </c>
      <c r="F45" s="77"/>
      <c r="G45" s="108"/>
      <c r="H45" s="78"/>
      <c r="I45" s="106"/>
      <c r="J45" s="107">
        <v>1.8858118096731769E-4</v>
      </c>
      <c r="K45" s="165"/>
      <c r="L45" s="115"/>
      <c r="N45" s="63"/>
      <c r="O45" s="68">
        <v>15</v>
      </c>
      <c r="P45" s="69">
        <v>651.00222152618289</v>
      </c>
      <c r="Q45" s="69">
        <v>-2.9905278473474395</v>
      </c>
      <c r="R45" s="160">
        <v>-2.9898903064058251</v>
      </c>
      <c r="S45" s="77"/>
      <c r="T45" s="105"/>
      <c r="U45" s="78"/>
      <c r="V45" s="106"/>
      <c r="W45" s="107">
        <v>6.3754094161438957E-4</v>
      </c>
      <c r="AG45" s="6"/>
      <c r="AH45" s="71"/>
      <c r="BE45" s="6"/>
      <c r="BF45" s="71"/>
      <c r="BT45" s="6"/>
      <c r="BU45" s="71"/>
      <c r="CI45" s="6"/>
      <c r="CJ45" s="71"/>
      <c r="CX45" s="6"/>
      <c r="CY45" s="71"/>
      <c r="DM45" s="6"/>
      <c r="DN45" s="71"/>
      <c r="EB45" s="6"/>
      <c r="EC45" s="71"/>
      <c r="EQ45" s="6"/>
      <c r="ER45" s="71"/>
      <c r="FF45" s="6"/>
      <c r="FG45" s="71"/>
      <c r="FU45" s="6"/>
      <c r="FV45" s="71"/>
      <c r="GJ45" s="6"/>
      <c r="GK45" s="96"/>
      <c r="GY45"/>
      <c r="GZ45" s="96"/>
      <c r="HN45"/>
      <c r="HO45" s="96"/>
      <c r="IC45"/>
      <c r="ID45" s="96"/>
      <c r="IR45"/>
      <c r="IS45" s="96"/>
      <c r="JG45"/>
      <c r="JH45" s="96"/>
      <c r="JV45"/>
      <c r="JW45" s="6"/>
    </row>
    <row r="46" spans="2:283" x14ac:dyDescent="0.3">
      <c r="B46" s="68">
        <v>16</v>
      </c>
      <c r="C46" s="140">
        <v>645.43241502354192</v>
      </c>
      <c r="D46" s="69">
        <v>-0.87591280769567437</v>
      </c>
      <c r="E46" s="138">
        <v>-0.87550452102076504</v>
      </c>
      <c r="F46" s="77"/>
      <c r="G46" s="108"/>
      <c r="H46" s="78"/>
      <c r="I46" s="106"/>
      <c r="J46" s="107">
        <v>4.0828667490933057E-4</v>
      </c>
      <c r="K46" s="165"/>
      <c r="L46" s="115"/>
      <c r="M46" s="116"/>
      <c r="N46" s="63"/>
      <c r="O46" s="68">
        <v>16</v>
      </c>
      <c r="P46" s="69">
        <v>658.60171669682654</v>
      </c>
      <c r="Q46" s="69">
        <v>-2.9715555344079752</v>
      </c>
      <c r="R46" s="160">
        <v>-2.9701739481502525</v>
      </c>
      <c r="S46" s="77"/>
      <c r="T46" s="105"/>
      <c r="U46" s="78"/>
      <c r="V46" s="106"/>
      <c r="W46" s="107">
        <v>1.3815862577226667E-3</v>
      </c>
      <c r="AG46" s="6"/>
      <c r="AH46" s="71"/>
      <c r="BE46" s="6"/>
      <c r="BF46" s="71"/>
      <c r="BT46" s="6"/>
      <c r="BU46" s="71"/>
      <c r="CI46" s="6"/>
      <c r="CJ46" s="71"/>
      <c r="CX46" s="6"/>
      <c r="CY46" s="71"/>
      <c r="DM46" s="6"/>
      <c r="DN46" s="71"/>
      <c r="EB46" s="6"/>
      <c r="EC46" s="71"/>
      <c r="EQ46" s="6"/>
      <c r="ER46" s="71"/>
      <c r="FF46" s="6"/>
      <c r="FG46" s="71"/>
      <c r="FU46" s="6"/>
      <c r="FV46" s="71"/>
      <c r="GJ46" s="6"/>
      <c r="GK46" s="96"/>
      <c r="GY46"/>
      <c r="GZ46" s="96"/>
      <c r="HN46"/>
      <c r="HO46" s="96"/>
      <c r="IC46"/>
      <c r="ID46" s="96"/>
      <c r="IR46"/>
      <c r="IS46" s="96"/>
      <c r="JG46"/>
      <c r="JH46" s="96"/>
      <c r="JV46"/>
      <c r="JW46" s="6"/>
    </row>
    <row r="47" spans="2:283" ht="15" thickBot="1" x14ac:dyDescent="0.35">
      <c r="B47" s="68">
        <v>17</v>
      </c>
      <c r="C47" s="69">
        <v>653.07826908540619</v>
      </c>
      <c r="D47" s="69">
        <v>-0.87031951526170537</v>
      </c>
      <c r="E47" s="138">
        <v>-0.86965532797562806</v>
      </c>
      <c r="F47" s="77"/>
      <c r="G47" s="108"/>
      <c r="H47" s="78"/>
      <c r="I47" s="106"/>
      <c r="J47" s="107">
        <v>6.6418728607731126E-4</v>
      </c>
      <c r="K47" s="165"/>
      <c r="L47" s="244" t="s">
        <v>358</v>
      </c>
      <c r="M47" s="244"/>
      <c r="N47" s="63"/>
      <c r="O47" s="68">
        <v>17</v>
      </c>
      <c r="P47" s="69">
        <v>666.24969329215037</v>
      </c>
      <c r="Q47" s="69">
        <v>-2.9525801536049636</v>
      </c>
      <c r="R47" s="160">
        <v>-2.950331808232046</v>
      </c>
      <c r="S47" s="77"/>
      <c r="T47" s="105"/>
      <c r="U47" s="78"/>
      <c r="V47" s="106"/>
      <c r="W47" s="107">
        <v>2.2483453729176262E-3</v>
      </c>
      <c r="AG47" s="6"/>
      <c r="AH47" s="71"/>
      <c r="BE47" s="6"/>
      <c r="BF47" s="71"/>
      <c r="BT47" s="6"/>
      <c r="BU47" s="71"/>
      <c r="CI47" s="6"/>
      <c r="CJ47" s="71"/>
      <c r="CX47" s="6"/>
      <c r="CY47" s="71"/>
      <c r="DM47" s="6"/>
      <c r="DN47" s="71"/>
      <c r="EB47" s="6"/>
      <c r="EC47" s="71"/>
      <c r="EQ47" s="6"/>
      <c r="ER47" s="71"/>
      <c r="FF47" s="6"/>
      <c r="FG47" s="71"/>
      <c r="FU47" s="6"/>
      <c r="FV47" s="71"/>
      <c r="GJ47" s="6"/>
      <c r="GK47" s="96"/>
      <c r="GY47"/>
      <c r="GZ47" s="96"/>
      <c r="HN47"/>
      <c r="HO47" s="96"/>
      <c r="IC47"/>
      <c r="ID47" s="96"/>
      <c r="IR47"/>
      <c r="IS47" s="96"/>
      <c r="JG47"/>
      <c r="JH47" s="96"/>
      <c r="JV47"/>
      <c r="JW47" s="6"/>
    </row>
    <row r="48" spans="2:283" ht="15" thickBot="1" x14ac:dyDescent="0.35">
      <c r="E48" s="72"/>
      <c r="K48" s="166"/>
      <c r="L48" s="99" t="s">
        <v>356</v>
      </c>
      <c r="M48" s="99" t="s">
        <v>357</v>
      </c>
      <c r="AG48" s="6"/>
      <c r="AH48" s="71"/>
      <c r="BE48" s="6"/>
      <c r="BF48" s="71"/>
      <c r="BT48" s="6"/>
      <c r="BU48" s="71"/>
      <c r="CI48" s="6"/>
      <c r="CJ48" s="71"/>
      <c r="CX48" s="6"/>
      <c r="CY48" s="71"/>
      <c r="DM48" s="6"/>
      <c r="DN48" s="71"/>
      <c r="EB48" s="6"/>
      <c r="EC48" s="71"/>
      <c r="EQ48" s="6"/>
      <c r="ER48" s="71"/>
      <c r="FF48" s="6"/>
      <c r="FG48" s="71"/>
      <c r="FU48" s="6"/>
      <c r="FV48" s="71"/>
      <c r="GJ48" s="6"/>
      <c r="GK48" s="96"/>
      <c r="GY48"/>
      <c r="GZ48" s="96"/>
      <c r="HN48"/>
      <c r="HO48" s="96"/>
      <c r="IC48"/>
      <c r="ID48" s="96"/>
      <c r="IR48"/>
      <c r="IS48" s="96"/>
      <c r="JG48"/>
      <c r="JH48" s="96"/>
      <c r="JV48"/>
      <c r="JW48" s="6"/>
    </row>
    <row r="49" spans="2:283" ht="15" thickBot="1" x14ac:dyDescent="0.35">
      <c r="B49" s="227" t="s">
        <v>240</v>
      </c>
      <c r="C49" s="228"/>
      <c r="D49" s="228"/>
      <c r="E49" s="228"/>
      <c r="F49" s="228"/>
      <c r="G49" s="228"/>
      <c r="H49" s="228"/>
      <c r="I49" s="229"/>
      <c r="J49" s="101" t="s">
        <v>238</v>
      </c>
      <c r="K49" s="168" t="s">
        <v>368</v>
      </c>
      <c r="L49" s="170">
        <v>3.2483932154481039E-2</v>
      </c>
      <c r="M49" s="170">
        <v>0.11060256359926843</v>
      </c>
      <c r="N49" s="154" t="s">
        <v>355</v>
      </c>
      <c r="O49" s="227" t="s">
        <v>240</v>
      </c>
      <c r="P49" s="228"/>
      <c r="Q49" s="228"/>
      <c r="R49" s="228"/>
      <c r="S49" s="228"/>
      <c r="T49" s="228"/>
      <c r="U49" s="228"/>
      <c r="V49" s="229"/>
      <c r="W49" s="101" t="s">
        <v>238</v>
      </c>
      <c r="AG49" s="6"/>
      <c r="AH49" s="71"/>
      <c r="BE49" s="6"/>
      <c r="BF49" s="71"/>
      <c r="BT49" s="6"/>
      <c r="BU49" s="71"/>
      <c r="CI49" s="6"/>
      <c r="CJ49" s="71"/>
      <c r="CX49" s="6"/>
      <c r="CY49" s="71"/>
      <c r="DM49" s="6"/>
      <c r="DN49" s="71"/>
      <c r="EB49" s="6"/>
      <c r="EC49" s="71"/>
      <c r="EQ49" s="6"/>
      <c r="ER49" s="71"/>
      <c r="FF49" s="6"/>
      <c r="FG49" s="71"/>
      <c r="FU49" s="6"/>
      <c r="FV49" s="71"/>
      <c r="GJ49" s="6"/>
      <c r="GK49" s="96"/>
      <c r="GY49"/>
      <c r="GZ49" s="96"/>
      <c r="HN49"/>
      <c r="HO49" s="96"/>
      <c r="IC49"/>
      <c r="ID49" s="96"/>
      <c r="IR49"/>
      <c r="IS49" s="96"/>
      <c r="JG49"/>
      <c r="JH49" s="96"/>
      <c r="JV49"/>
      <c r="JW49" s="6"/>
    </row>
    <row r="50" spans="2:283" ht="15" thickBot="1" x14ac:dyDescent="0.35">
      <c r="B50" s="99" t="s">
        <v>233</v>
      </c>
      <c r="C50" s="99" t="s">
        <v>246</v>
      </c>
      <c r="D50" s="99" t="s">
        <v>245</v>
      </c>
      <c r="E50" s="99" t="s">
        <v>247</v>
      </c>
      <c r="F50" s="99" t="s">
        <v>246</v>
      </c>
      <c r="G50" s="99" t="s">
        <v>245</v>
      </c>
      <c r="H50" s="99" t="s">
        <v>244</v>
      </c>
      <c r="I50" s="100" t="s">
        <v>243</v>
      </c>
      <c r="J50" s="102" t="s">
        <v>242</v>
      </c>
      <c r="K50" s="169" t="s">
        <v>369</v>
      </c>
      <c r="L50" s="171">
        <v>1.8611922144410708E-3</v>
      </c>
      <c r="M50" s="171">
        <v>6.3370600975653493E-3</v>
      </c>
      <c r="N50" s="154" t="s">
        <v>355</v>
      </c>
      <c r="O50" s="99" t="s">
        <v>233</v>
      </c>
      <c r="P50" s="99" t="s">
        <v>246</v>
      </c>
      <c r="Q50" s="99" t="s">
        <v>245</v>
      </c>
      <c r="R50" s="99" t="s">
        <v>247</v>
      </c>
      <c r="S50" s="99" t="s">
        <v>246</v>
      </c>
      <c r="T50" s="99" t="s">
        <v>245</v>
      </c>
      <c r="U50" s="99" t="s">
        <v>244</v>
      </c>
      <c r="V50" s="100" t="s">
        <v>243</v>
      </c>
      <c r="W50" s="102" t="s">
        <v>242</v>
      </c>
      <c r="AG50" s="6"/>
      <c r="AH50" s="71"/>
      <c r="BE50" s="6"/>
      <c r="BF50" s="71"/>
      <c r="BT50" s="6"/>
      <c r="BU50" s="71"/>
      <c r="CI50" s="6"/>
      <c r="CJ50" s="71"/>
      <c r="CX50" s="6"/>
      <c r="CY50" s="71"/>
      <c r="DM50" s="6"/>
      <c r="DN50" s="71"/>
      <c r="EB50" s="6"/>
      <c r="EC50" s="71"/>
      <c r="EQ50" s="6"/>
      <c r="ER50" s="71"/>
      <c r="FF50" s="6"/>
      <c r="FG50" s="71"/>
      <c r="FU50" s="6"/>
      <c r="FV50" s="71"/>
      <c r="GJ50" s="6"/>
      <c r="GK50" s="96"/>
      <c r="GY50"/>
      <c r="GZ50" s="96"/>
      <c r="HN50"/>
      <c r="HO50" s="96"/>
      <c r="IC50"/>
      <c r="ID50" s="96"/>
      <c r="IR50"/>
      <c r="IS50" s="96"/>
      <c r="JG50"/>
      <c r="JH50" s="96"/>
      <c r="JV50"/>
      <c r="JW50" s="6"/>
    </row>
    <row r="51" spans="2:283" x14ac:dyDescent="0.3">
      <c r="B51" s="66">
        <v>1</v>
      </c>
      <c r="C51" s="139">
        <v>211.11707239462245</v>
      </c>
      <c r="D51" s="139">
        <v>-0.37783482148470948</v>
      </c>
      <c r="E51" s="137">
        <v>-0.37757495002738223</v>
      </c>
      <c r="F51" s="109"/>
      <c r="G51" s="110"/>
      <c r="H51" s="109"/>
      <c r="I51" s="110"/>
      <c r="J51" s="104">
        <v>2.5987145732725815E-4</v>
      </c>
      <c r="K51" s="165"/>
      <c r="L51" s="131">
        <v>2.5987145732725425E-4</v>
      </c>
      <c r="M51" s="63">
        <v>8.8482051240212911E-4</v>
      </c>
      <c r="O51" s="66">
        <v>1</v>
      </c>
      <c r="P51" s="67">
        <v>216.28866034648485</v>
      </c>
      <c r="Q51" s="67">
        <v>-1.2818138345992776</v>
      </c>
      <c r="R51" s="111">
        <v>-1.2809290140868754</v>
      </c>
      <c r="S51" s="109"/>
      <c r="T51" s="110"/>
      <c r="U51" s="109"/>
      <c r="V51" s="110"/>
      <c r="W51" s="104">
        <v>8.8482051240197526E-4</v>
      </c>
      <c r="AG51" s="6"/>
      <c r="AH51" s="71"/>
      <c r="BE51" s="6"/>
      <c r="BF51" s="71"/>
      <c r="BT51" s="6"/>
      <c r="BU51" s="71"/>
      <c r="CI51" s="6"/>
      <c r="CJ51" s="71"/>
      <c r="CX51" s="6"/>
      <c r="CY51" s="71"/>
      <c r="DM51" s="6"/>
      <c r="DN51" s="71"/>
      <c r="EB51" s="6"/>
      <c r="EC51" s="71"/>
      <c r="EQ51" s="6"/>
      <c r="ER51" s="71"/>
      <c r="FF51" s="6"/>
      <c r="FG51" s="71"/>
      <c r="FU51" s="6"/>
      <c r="FV51" s="71"/>
      <c r="GJ51" s="6"/>
      <c r="GK51" s="96"/>
      <c r="GY51"/>
      <c r="GZ51" s="96"/>
      <c r="HN51"/>
      <c r="HO51" s="96"/>
      <c r="IC51"/>
      <c r="ID51" s="96"/>
      <c r="IR51"/>
      <c r="IS51" s="96"/>
      <c r="JG51"/>
      <c r="JH51" s="96"/>
      <c r="JV51"/>
      <c r="JW51" s="6"/>
    </row>
    <row r="52" spans="2:283" x14ac:dyDescent="0.3">
      <c r="B52" s="68">
        <v>2</v>
      </c>
      <c r="C52" s="140">
        <v>213.86450840676235</v>
      </c>
      <c r="D52" s="140">
        <v>-0.37563831671264641</v>
      </c>
      <c r="E52" s="138">
        <v>-0.37547312026655505</v>
      </c>
      <c r="F52" s="77"/>
      <c r="G52" s="105"/>
      <c r="H52" s="77"/>
      <c r="I52" s="105"/>
      <c r="J52" s="107">
        <v>1.6519644609137336E-4</v>
      </c>
      <c r="K52" s="165"/>
      <c r="L52" s="131">
        <v>1.6519644609136463E-4</v>
      </c>
      <c r="M52" s="63">
        <v>5.6353107838313932E-4</v>
      </c>
      <c r="O52" s="68">
        <v>2</v>
      </c>
      <c r="P52" s="69">
        <v>219.03701220007696</v>
      </c>
      <c r="Q52" s="69">
        <v>-1.2743621386657438</v>
      </c>
      <c r="R52" s="112">
        <v>-1.2737986075873606</v>
      </c>
      <c r="S52" s="77"/>
      <c r="T52" s="105"/>
      <c r="U52" s="77"/>
      <c r="V52" s="105"/>
      <c r="W52" s="107">
        <v>5.6353107838316382E-4</v>
      </c>
      <c r="AG52" s="6"/>
      <c r="AH52" s="71"/>
      <c r="BE52" s="6"/>
      <c r="BF52" s="71"/>
      <c r="BT52" s="6"/>
      <c r="BU52" s="71"/>
      <c r="CI52" s="6"/>
      <c r="CJ52" s="71"/>
      <c r="CX52" s="6"/>
      <c r="CY52" s="71"/>
      <c r="DM52" s="6"/>
      <c r="DN52" s="71"/>
      <c r="EB52" s="6"/>
      <c r="EC52" s="71"/>
      <c r="EQ52" s="6"/>
      <c r="ER52" s="71"/>
      <c r="FF52" s="6"/>
      <c r="FG52" s="71"/>
      <c r="FU52" s="6"/>
      <c r="FV52" s="71"/>
      <c r="GJ52" s="6"/>
      <c r="GK52" s="96"/>
      <c r="GY52"/>
      <c r="GZ52" s="96"/>
      <c r="HN52"/>
      <c r="HO52" s="96"/>
      <c r="IC52"/>
      <c r="ID52" s="96"/>
      <c r="IR52"/>
      <c r="IS52" s="96"/>
      <c r="JG52"/>
      <c r="JH52" s="96"/>
      <c r="JV52"/>
      <c r="JW52" s="6"/>
    </row>
    <row r="53" spans="2:283" x14ac:dyDescent="0.3">
      <c r="B53" s="68">
        <v>3</v>
      </c>
      <c r="C53" s="140">
        <v>216.62800528596972</v>
      </c>
      <c r="D53" s="140">
        <v>-0.37344142412784193</v>
      </c>
      <c r="E53" s="138">
        <v>-0.37335900370150815</v>
      </c>
      <c r="F53" s="77"/>
      <c r="G53" s="105"/>
      <c r="H53" s="77"/>
      <c r="I53" s="105"/>
      <c r="J53" s="107">
        <v>8.2420426333753443E-5</v>
      </c>
      <c r="K53" s="165"/>
      <c r="L53" s="131">
        <v>8.2420426333773555E-5</v>
      </c>
      <c r="M53" s="63">
        <v>2.8258092090660547E-4</v>
      </c>
      <c r="O53" s="68">
        <v>3</v>
      </c>
      <c r="P53" s="69">
        <v>221.80141958059204</v>
      </c>
      <c r="Q53" s="69">
        <v>-1.2669091270680375</v>
      </c>
      <c r="R53" s="112">
        <v>-1.2666265461471309</v>
      </c>
      <c r="S53" s="77"/>
      <c r="T53" s="105"/>
      <c r="U53" s="77"/>
      <c r="V53" s="105"/>
      <c r="W53" s="107">
        <v>2.8258092090674707E-4</v>
      </c>
      <c r="AG53" s="6"/>
      <c r="AH53" s="71"/>
      <c r="BE53" s="6"/>
      <c r="BF53" s="71"/>
      <c r="BT53" s="6"/>
      <c r="BU53" s="71"/>
      <c r="CI53" s="6"/>
      <c r="CJ53" s="71"/>
      <c r="CX53" s="6"/>
      <c r="CY53" s="71"/>
      <c r="DM53" s="6"/>
      <c r="DN53" s="71"/>
      <c r="EB53" s="6"/>
      <c r="EC53" s="71"/>
      <c r="EQ53" s="6"/>
      <c r="ER53" s="71"/>
      <c r="FF53" s="6"/>
      <c r="FG53" s="71"/>
      <c r="FU53" s="6"/>
      <c r="FV53" s="71"/>
      <c r="GJ53" s="6"/>
      <c r="GK53" s="96"/>
      <c r="GY53"/>
      <c r="GZ53" s="96"/>
      <c r="HN53"/>
      <c r="HO53" s="96"/>
      <c r="IC53"/>
      <c r="ID53" s="96"/>
      <c r="IR53"/>
      <c r="IS53" s="96"/>
      <c r="JG53"/>
      <c r="JH53" s="96"/>
      <c r="JV53"/>
      <c r="JW53" s="6"/>
    </row>
    <row r="54" spans="2:283" x14ac:dyDescent="0.3">
      <c r="B54" s="68">
        <v>4</v>
      </c>
      <c r="C54" s="140">
        <v>219.40775487759771</v>
      </c>
      <c r="D54" s="140">
        <v>-0.37124414599839023</v>
      </c>
      <c r="E54" s="138">
        <v>-0.37123245356766887</v>
      </c>
      <c r="F54" s="77"/>
      <c r="G54" s="105"/>
      <c r="H54" s="77"/>
      <c r="I54" s="105"/>
      <c r="J54" s="107">
        <v>1.1692430721358122E-5</v>
      </c>
      <c r="K54" s="165"/>
      <c r="L54" s="131">
        <v>1.1692430721355063E-5</v>
      </c>
      <c r="M54" s="63">
        <v>4.2475461437430084E-5</v>
      </c>
      <c r="O54" s="68">
        <v>4</v>
      </c>
      <c r="P54" s="69">
        <v>224.58207433244331</v>
      </c>
      <c r="Q54" s="69">
        <v>-1.2594548075007226</v>
      </c>
      <c r="R54" s="112">
        <v>-1.2594123320392852</v>
      </c>
      <c r="S54" s="77"/>
      <c r="T54" s="105"/>
      <c r="U54" s="77"/>
      <c r="V54" s="105"/>
      <c r="W54" s="107">
        <v>4.2475461437335671E-5</v>
      </c>
      <c r="AG54" s="6"/>
      <c r="AH54" s="71"/>
      <c r="BE54" s="6"/>
      <c r="BF54" s="71"/>
      <c r="BT54" s="6"/>
      <c r="BU54" s="71"/>
      <c r="CI54" s="6"/>
      <c r="CJ54" s="71"/>
      <c r="CX54" s="6"/>
      <c r="CY54" s="71"/>
      <c r="DM54" s="6"/>
      <c r="DN54" s="71"/>
      <c r="EB54" s="6"/>
      <c r="EC54" s="71"/>
      <c r="EQ54" s="6"/>
      <c r="ER54" s="71"/>
      <c r="FF54" s="6"/>
      <c r="FG54" s="71"/>
      <c r="FU54" s="6"/>
      <c r="FV54" s="71"/>
      <c r="GJ54" s="6"/>
      <c r="GK54" s="96"/>
      <c r="GY54"/>
      <c r="GZ54" s="96"/>
      <c r="HN54"/>
      <c r="HO54" s="96"/>
      <c r="IC54"/>
      <c r="ID54" s="96"/>
      <c r="IR54"/>
      <c r="IS54" s="96"/>
      <c r="JG54"/>
      <c r="JH54" s="96"/>
      <c r="JV54"/>
      <c r="JW54" s="6"/>
    </row>
    <row r="55" spans="2:283" x14ac:dyDescent="0.3">
      <c r="B55" s="68">
        <v>5</v>
      </c>
      <c r="C55" s="140">
        <v>222.20395246669003</v>
      </c>
      <c r="D55" s="140">
        <v>-0.36904648459278311</v>
      </c>
      <c r="E55" s="138">
        <v>-0.36909332046904947</v>
      </c>
      <c r="F55" s="77"/>
      <c r="G55" s="105"/>
      <c r="H55" s="77"/>
      <c r="I55" s="105"/>
      <c r="J55" s="107">
        <v>-4.6835876266412114E-5</v>
      </c>
      <c r="K55" s="165"/>
      <c r="L55" s="131">
        <v>-4.6835876266360099E-5</v>
      </c>
      <c r="M55" s="63">
        <v>-1.5627095315995376E-4</v>
      </c>
      <c r="O55" s="68">
        <v>5</v>
      </c>
      <c r="P55" s="69">
        <v>227.37917173973989</v>
      </c>
      <c r="Q55" s="69">
        <v>-1.2519991876597127</v>
      </c>
      <c r="R55" s="112">
        <v>-1.2521554586128727</v>
      </c>
      <c r="S55" s="77"/>
      <c r="T55" s="105"/>
      <c r="U55" s="77"/>
      <c r="V55" s="105"/>
      <c r="W55" s="107">
        <v>-1.5627095316005866E-4</v>
      </c>
      <c r="AG55" s="6"/>
      <c r="AH55" s="71"/>
      <c r="BE55" s="6"/>
      <c r="BF55" s="71"/>
      <c r="BT55" s="6"/>
      <c r="BU55" s="71"/>
      <c r="CI55" s="6"/>
      <c r="CJ55" s="71"/>
      <c r="CX55" s="6"/>
      <c r="CY55" s="71"/>
      <c r="DM55" s="6"/>
      <c r="DN55" s="71"/>
      <c r="EB55" s="6"/>
      <c r="EC55" s="71"/>
      <c r="EQ55" s="6"/>
      <c r="ER55" s="71"/>
      <c r="FF55" s="6"/>
      <c r="FG55" s="71"/>
      <c r="FU55" s="6"/>
      <c r="FV55" s="71"/>
      <c r="GJ55" s="6"/>
      <c r="GK55" s="96"/>
      <c r="GY55"/>
      <c r="GZ55" s="96"/>
      <c r="HN55"/>
      <c r="HO55" s="96"/>
      <c r="IC55"/>
      <c r="ID55" s="96"/>
      <c r="IR55"/>
      <c r="IS55" s="96"/>
      <c r="JG55"/>
      <c r="JH55" s="96"/>
      <c r="JV55"/>
      <c r="JW55" s="6"/>
    </row>
    <row r="56" spans="2:283" x14ac:dyDescent="0.3">
      <c r="B56" s="68">
        <v>6</v>
      </c>
      <c r="C56" s="140">
        <v>225.0167968607104</v>
      </c>
      <c r="D56" s="140">
        <v>-0.36684844217990792</v>
      </c>
      <c r="E56" s="138">
        <v>-0.36694145231495801</v>
      </c>
      <c r="F56" s="77"/>
      <c r="G56" s="105"/>
      <c r="H56" s="77"/>
      <c r="I56" s="105"/>
      <c r="J56" s="107">
        <v>-9.3010135050064412E-5</v>
      </c>
      <c r="K56" s="165"/>
      <c r="L56" s="131">
        <v>-9.3010135050086706E-5</v>
      </c>
      <c r="M56" s="63">
        <v>-3.1313483599149095E-4</v>
      </c>
      <c r="O56" s="68">
        <v>6</v>
      </c>
      <c r="P56" s="69">
        <v>230.19291060901659</v>
      </c>
      <c r="Q56" s="69">
        <v>-1.2445422752422637</v>
      </c>
      <c r="R56" s="112">
        <v>-1.2448554100782552</v>
      </c>
      <c r="S56" s="77"/>
      <c r="T56" s="105"/>
      <c r="U56" s="77"/>
      <c r="V56" s="105"/>
      <c r="W56" s="107">
        <v>-3.131348359915329E-4</v>
      </c>
      <c r="AG56" s="6"/>
      <c r="AH56" s="71"/>
      <c r="BE56" s="6"/>
      <c r="BF56" s="71"/>
      <c r="BT56" s="6"/>
      <c r="BU56" s="71"/>
      <c r="CI56" s="6"/>
      <c r="CJ56" s="71"/>
      <c r="CX56" s="6"/>
      <c r="CY56" s="71"/>
      <c r="DM56" s="6"/>
      <c r="DN56" s="71"/>
      <c r="EB56" s="6"/>
      <c r="EC56" s="71"/>
      <c r="EQ56" s="6"/>
      <c r="ER56" s="71"/>
      <c r="FF56" s="6"/>
      <c r="FG56" s="71"/>
      <c r="FU56" s="6"/>
      <c r="FV56" s="71"/>
      <c r="GJ56" s="6"/>
      <c r="GK56" s="96"/>
      <c r="GY56"/>
      <c r="GZ56" s="96"/>
      <c r="HN56"/>
      <c r="HO56" s="96"/>
      <c r="IC56"/>
      <c r="ID56" s="96"/>
      <c r="IR56"/>
      <c r="IS56" s="96"/>
      <c r="JG56"/>
      <c r="JH56" s="96"/>
      <c r="JV56"/>
      <c r="JW56" s="6"/>
    </row>
    <row r="57" spans="2:283" x14ac:dyDescent="0.3">
      <c r="B57" s="68">
        <v>7</v>
      </c>
      <c r="C57" s="140">
        <v>227.84649047477626</v>
      </c>
      <c r="D57" s="140">
        <v>-0.36465002102904576</v>
      </c>
      <c r="E57" s="138">
        <v>-0.36477669425479337</v>
      </c>
      <c r="F57" s="77"/>
      <c r="G57" s="105"/>
      <c r="H57" s="77"/>
      <c r="I57" s="105"/>
      <c r="J57" s="107">
        <v>-1.2667322574757696E-4</v>
      </c>
      <c r="K57" s="165"/>
      <c r="L57" s="131">
        <v>-1.2667322574760886E-4</v>
      </c>
      <c r="M57" s="63">
        <v>-4.2758333900816403E-4</v>
      </c>
      <c r="O57" s="68">
        <v>7</v>
      </c>
      <c r="P57" s="69">
        <v>233.02349335446735</v>
      </c>
      <c r="Q57" s="69">
        <v>-1.2370840779469672</v>
      </c>
      <c r="R57" s="112">
        <v>-1.2375116612859753</v>
      </c>
      <c r="S57" s="77"/>
      <c r="T57" s="105"/>
      <c r="U57" s="77"/>
      <c r="V57" s="105"/>
      <c r="W57" s="107">
        <v>-4.2758333900828817E-4</v>
      </c>
      <c r="AG57" s="6"/>
      <c r="AH57" s="71"/>
      <c r="BE57" s="6"/>
      <c r="BF57" s="71"/>
      <c r="BT57" s="6"/>
      <c r="BU57" s="71"/>
      <c r="CI57" s="6"/>
      <c r="CJ57" s="71"/>
      <c r="CX57" s="6"/>
      <c r="CY57" s="71"/>
      <c r="DM57" s="6"/>
      <c r="DN57" s="71"/>
      <c r="EB57" s="6"/>
      <c r="EC57" s="71"/>
      <c r="EQ57" s="6"/>
      <c r="ER57" s="71"/>
      <c r="FF57" s="6"/>
      <c r="FG57" s="71"/>
      <c r="FU57" s="6"/>
      <c r="FV57" s="71"/>
      <c r="GJ57" s="6"/>
      <c r="GK57" s="96"/>
      <c r="GY57"/>
      <c r="GZ57" s="96"/>
      <c r="HN57"/>
      <c r="HO57" s="96"/>
      <c r="IC57"/>
      <c r="ID57" s="96"/>
      <c r="IR57"/>
      <c r="IS57" s="96"/>
      <c r="JG57"/>
      <c r="JH57" s="96"/>
      <c r="JV57"/>
      <c r="JW57" s="6"/>
    </row>
    <row r="58" spans="2:283" x14ac:dyDescent="0.3">
      <c r="B58" s="68">
        <v>8</v>
      </c>
      <c r="C58" s="140">
        <v>230.69323941948463</v>
      </c>
      <c r="D58" s="140">
        <v>-0.36245122340986846</v>
      </c>
      <c r="E58" s="138">
        <v>-0.36259888861085732</v>
      </c>
      <c r="F58" s="77"/>
      <c r="G58" s="105"/>
      <c r="H58" s="77"/>
      <c r="I58" s="105"/>
      <c r="J58" s="107">
        <v>-1.4766520098885921E-4</v>
      </c>
      <c r="K58" s="165"/>
      <c r="L58" s="131">
        <v>-1.4766520098885572E-4</v>
      </c>
      <c r="M58" s="63">
        <v>-4.9907402515936283E-4</v>
      </c>
      <c r="O58" s="68">
        <v>8</v>
      </c>
      <c r="P58" s="69">
        <v>235.87112608577124</v>
      </c>
      <c r="Q58" s="69">
        <v>-1.2296246034737393</v>
      </c>
      <c r="R58" s="112">
        <v>-1.2301236774988986</v>
      </c>
      <c r="S58" s="77"/>
      <c r="T58" s="105"/>
      <c r="U58" s="77"/>
      <c r="V58" s="105"/>
      <c r="W58" s="107">
        <v>-4.9907402515949218E-4</v>
      </c>
      <c r="AG58" s="6"/>
      <c r="AH58" s="71"/>
      <c r="BE58" s="6"/>
      <c r="BF58" s="71"/>
      <c r="BT58" s="6"/>
      <c r="BU58" s="71"/>
      <c r="CI58" s="6"/>
      <c r="CJ58" s="71"/>
      <c r="CX58" s="6"/>
      <c r="CY58" s="71"/>
      <c r="DM58" s="6"/>
      <c r="DN58" s="71"/>
      <c r="EB58" s="6"/>
      <c r="EC58" s="71"/>
      <c r="EQ58" s="6"/>
      <c r="ER58" s="71"/>
      <c r="FF58" s="6"/>
      <c r="FG58" s="71"/>
      <c r="FU58" s="6"/>
      <c r="FV58" s="71"/>
      <c r="GJ58" s="6"/>
      <c r="GK58" s="96"/>
      <c r="GY58"/>
      <c r="GZ58" s="96"/>
      <c r="HN58"/>
      <c r="HO58" s="96"/>
      <c r="IC58"/>
      <c r="ID58" s="96"/>
      <c r="IR58"/>
      <c r="IS58" s="96"/>
      <c r="JG58"/>
      <c r="JH58" s="96"/>
      <c r="JV58"/>
      <c r="JW58" s="6"/>
    </row>
    <row r="59" spans="2:283" x14ac:dyDescent="0.3">
      <c r="B59" s="68">
        <v>9</v>
      </c>
      <c r="C59" s="140">
        <v>233.5572535914277</v>
      </c>
      <c r="D59" s="140">
        <v>-0.36025205159243656</v>
      </c>
      <c r="E59" s="138">
        <v>-0.36040787480910824</v>
      </c>
      <c r="F59" s="77"/>
      <c r="G59" s="105"/>
      <c r="H59" s="77"/>
      <c r="I59" s="105"/>
      <c r="J59" s="107">
        <v>-1.5582321667171014E-4</v>
      </c>
      <c r="K59" s="165"/>
      <c r="L59" s="131">
        <v>-1.5582321667167998E-4</v>
      </c>
      <c r="M59" s="63">
        <v>-5.2705463356028659E-4</v>
      </c>
      <c r="O59" s="68">
        <v>9</v>
      </c>
      <c r="P59" s="69">
        <v>238.73601869860804</v>
      </c>
      <c r="Q59" s="69">
        <v>-1.2221638595238162</v>
      </c>
      <c r="R59" s="112">
        <v>-1.2226909141573765</v>
      </c>
      <c r="S59" s="77"/>
      <c r="T59" s="105"/>
      <c r="U59" s="77"/>
      <c r="V59" s="105"/>
      <c r="W59" s="107">
        <v>-5.2705463356017817E-4</v>
      </c>
      <c r="AG59" s="6"/>
      <c r="AH59" s="71"/>
      <c r="BE59" s="6"/>
      <c r="BF59" s="71"/>
      <c r="BT59" s="6"/>
      <c r="BU59" s="71"/>
      <c r="CI59" s="6"/>
      <c r="CJ59" s="71"/>
      <c r="CX59" s="6"/>
      <c r="CY59" s="71"/>
      <c r="DM59" s="6"/>
      <c r="DN59" s="71"/>
      <c r="EB59" s="6"/>
      <c r="EC59" s="71"/>
      <c r="EQ59" s="6"/>
      <c r="ER59" s="71"/>
      <c r="FF59" s="6"/>
      <c r="FG59" s="71"/>
      <c r="FU59" s="6"/>
      <c r="FV59" s="71"/>
      <c r="GJ59" s="6"/>
      <c r="GK59" s="96"/>
      <c r="GY59"/>
      <c r="GZ59" s="96"/>
      <c r="HN59"/>
      <c r="HO59" s="96"/>
      <c r="IC59"/>
      <c r="ID59" s="96"/>
      <c r="IR59"/>
      <c r="IS59" s="96"/>
      <c r="JG59"/>
      <c r="JH59" s="96"/>
      <c r="JV59"/>
      <c r="JW59" s="6"/>
    </row>
    <row r="60" spans="2:283" x14ac:dyDescent="0.3">
      <c r="B60" s="68">
        <v>10</v>
      </c>
      <c r="C60" s="140">
        <v>236.43874676649654</v>
      </c>
      <c r="D60" s="140">
        <v>-0.35805250784719694</v>
      </c>
      <c r="E60" s="138">
        <v>-0.35820348930778301</v>
      </c>
      <c r="F60" s="77"/>
      <c r="G60" s="105"/>
      <c r="H60" s="77"/>
      <c r="I60" s="105"/>
      <c r="J60" s="107">
        <v>-1.5098146058601698E-4</v>
      </c>
      <c r="K60" s="165"/>
      <c r="L60" s="131">
        <v>-1.5098146058606376E-4</v>
      </c>
      <c r="M60" s="63">
        <v>-5.1096283743179427E-4</v>
      </c>
      <c r="O60" s="68">
        <v>10</v>
      </c>
      <c r="P60" s="69">
        <v>241.6183849679619</v>
      </c>
      <c r="Q60" s="69">
        <v>-1.2147018537997452</v>
      </c>
      <c r="R60" s="112">
        <v>-1.215212816637177</v>
      </c>
      <c r="S60" s="77"/>
      <c r="T60" s="105"/>
      <c r="U60" s="77"/>
      <c r="V60" s="105"/>
      <c r="W60" s="107">
        <v>-5.1096283743185368E-4</v>
      </c>
      <c r="AG60" s="6"/>
      <c r="AH60" s="71"/>
      <c r="BE60" s="6"/>
      <c r="BF60" s="71"/>
      <c r="BT60" s="6"/>
      <c r="BU60" s="71"/>
      <c r="CI60" s="6"/>
      <c r="CJ60" s="71"/>
      <c r="CX60" s="6"/>
      <c r="CY60" s="71"/>
      <c r="DM60" s="6"/>
      <c r="DN60" s="71"/>
      <c r="EB60" s="6"/>
      <c r="EC60" s="71"/>
      <c r="EQ60" s="6"/>
      <c r="ER60" s="71"/>
      <c r="FF60" s="6"/>
      <c r="FG60" s="71"/>
      <c r="FU60" s="6"/>
      <c r="FV60" s="71"/>
      <c r="GJ60" s="6"/>
      <c r="GK60" s="96"/>
      <c r="GY60"/>
      <c r="GZ60" s="96"/>
      <c r="HN60"/>
      <c r="HO60" s="96"/>
      <c r="IC60"/>
      <c r="ID60" s="96"/>
      <c r="IR60"/>
      <c r="IS60" s="96"/>
      <c r="JG60"/>
      <c r="JH60" s="96"/>
      <c r="JV60"/>
      <c r="JW60" s="6"/>
    </row>
    <row r="61" spans="2:283" x14ac:dyDescent="0.3">
      <c r="B61" s="68">
        <v>11</v>
      </c>
      <c r="C61" s="140">
        <v>239.33793669607658</v>
      </c>
      <c r="D61" s="140">
        <v>-0.35585259444498063</v>
      </c>
      <c r="E61" s="138">
        <v>-0.35598556552380528</v>
      </c>
      <c r="F61" s="77"/>
      <c r="G61" s="105"/>
      <c r="H61" s="77"/>
      <c r="I61" s="105"/>
      <c r="J61" s="107">
        <v>-1.3297107882467653E-4</v>
      </c>
      <c r="K61" s="165"/>
      <c r="L61" s="131">
        <v>-1.3297107882465076E-4</v>
      </c>
      <c r="M61" s="63">
        <v>-4.5022599453758971E-4</v>
      </c>
      <c r="O61" s="68">
        <v>11</v>
      </c>
      <c r="P61" s="69">
        <v>244.51844264431685</v>
      </c>
      <c r="Q61" s="69">
        <v>-1.2072385940053738</v>
      </c>
      <c r="R61" s="112">
        <v>-1.2076888199999114</v>
      </c>
      <c r="S61" s="77"/>
      <c r="T61" s="105"/>
      <c r="U61" s="77"/>
      <c r="V61" s="105"/>
      <c r="W61" s="107">
        <v>-4.5022599453747782E-4</v>
      </c>
      <c r="AG61" s="6"/>
      <c r="AH61" s="71"/>
      <c r="BE61" s="6"/>
      <c r="BF61" s="71"/>
      <c r="BT61" s="6"/>
      <c r="BU61" s="71"/>
      <c r="CI61" s="6"/>
      <c r="CJ61" s="71"/>
      <c r="CX61" s="6"/>
      <c r="CY61" s="71"/>
      <c r="DM61" s="6"/>
      <c r="DN61" s="71"/>
      <c r="EB61" s="6"/>
      <c r="EC61" s="71"/>
      <c r="EQ61" s="6"/>
      <c r="ER61" s="71"/>
      <c r="FF61" s="6"/>
      <c r="FG61" s="71"/>
      <c r="FU61" s="6"/>
      <c r="FV61" s="71"/>
      <c r="GJ61" s="6"/>
      <c r="GK61" s="96"/>
      <c r="GY61"/>
      <c r="GZ61" s="96"/>
      <c r="HN61"/>
      <c r="HO61" s="96"/>
      <c r="IC61"/>
      <c r="ID61" s="96"/>
      <c r="IR61"/>
      <c r="IS61" s="96"/>
      <c r="JG61"/>
      <c r="JH61" s="96"/>
      <c r="JV61"/>
      <c r="JW61" s="6"/>
    </row>
    <row r="62" spans="2:283" x14ac:dyDescent="0.3">
      <c r="B62" s="68">
        <v>12</v>
      </c>
      <c r="C62" s="140">
        <v>242.2550452062442</v>
      </c>
      <c r="D62" s="140">
        <v>-0.35365231365699995</v>
      </c>
      <c r="E62" s="138">
        <v>-0.3537539337568994</v>
      </c>
      <c r="F62" s="77"/>
      <c r="G62" s="105"/>
      <c r="H62" s="77"/>
      <c r="I62" s="105"/>
      <c r="J62" s="107">
        <v>-1.0162009989945789E-4</v>
      </c>
      <c r="K62" s="165"/>
      <c r="L62" s="131">
        <v>-1.0162009989944654E-4</v>
      </c>
      <c r="M62" s="63">
        <v>-3.4426088982963954E-4</v>
      </c>
      <c r="O62" s="68">
        <v>12</v>
      </c>
      <c r="P62" s="69">
        <v>247.4364135528534</v>
      </c>
      <c r="Q62" s="69">
        <v>-1.1997740878458472</v>
      </c>
      <c r="R62" s="112">
        <v>-1.2001183487356768</v>
      </c>
      <c r="S62" s="77"/>
      <c r="T62" s="105"/>
      <c r="U62" s="77"/>
      <c r="V62" s="105"/>
      <c r="W62" s="107">
        <v>-3.4426088982966578E-4</v>
      </c>
      <c r="AG62" s="6"/>
      <c r="AH62" s="71"/>
      <c r="BE62" s="6"/>
      <c r="BF62" s="71"/>
      <c r="BT62" s="6"/>
      <c r="BU62" s="71"/>
      <c r="CI62" s="6"/>
      <c r="CJ62" s="71"/>
      <c r="CX62" s="6"/>
      <c r="CY62" s="71"/>
      <c r="DM62" s="6"/>
      <c r="DN62" s="71"/>
      <c r="EB62" s="6"/>
      <c r="EC62" s="71"/>
      <c r="EQ62" s="6"/>
      <c r="ER62" s="71"/>
      <c r="FF62" s="6"/>
      <c r="FG62" s="71"/>
      <c r="FU62" s="6"/>
      <c r="FV62" s="71"/>
      <c r="GJ62" s="6"/>
      <c r="GK62" s="96"/>
      <c r="GY62"/>
      <c r="GZ62" s="96"/>
      <c r="HN62"/>
      <c r="HO62" s="96"/>
      <c r="IC62"/>
      <c r="ID62" s="96"/>
      <c r="IR62"/>
      <c r="IS62" s="96"/>
      <c r="JG62"/>
      <c r="JH62" s="96"/>
      <c r="JV62"/>
      <c r="JW62" s="6"/>
    </row>
    <row r="63" spans="2:283" x14ac:dyDescent="0.3">
      <c r="B63" s="68">
        <v>13</v>
      </c>
      <c r="C63" s="140">
        <v>245.19029830007509</v>
      </c>
      <c r="D63" s="140">
        <v>-0.35145166775484676</v>
      </c>
      <c r="E63" s="138">
        <v>-0.35150842111132241</v>
      </c>
      <c r="F63" s="77"/>
      <c r="G63" s="105"/>
      <c r="H63" s="77"/>
      <c r="I63" s="105"/>
      <c r="J63" s="107">
        <v>-5.675335647561187E-5</v>
      </c>
      <c r="K63" s="165"/>
      <c r="L63" s="131">
        <v>-5.6753356475647276E-5</v>
      </c>
      <c r="M63" s="63">
        <v>-1.92473470028931E-4</v>
      </c>
      <c r="O63" s="68">
        <v>13</v>
      </c>
      <c r="P63" s="69">
        <v>250.37252369575688</v>
      </c>
      <c r="Q63" s="69">
        <v>-1.1923083430275947</v>
      </c>
      <c r="R63" s="112">
        <v>-1.1925008164976236</v>
      </c>
      <c r="S63" s="77"/>
      <c r="T63" s="105"/>
      <c r="U63" s="77"/>
      <c r="V63" s="105"/>
      <c r="W63" s="107">
        <v>-1.9247347002888379E-4</v>
      </c>
      <c r="AG63" s="6"/>
      <c r="AH63" s="71"/>
      <c r="BE63" s="6"/>
      <c r="BF63" s="71"/>
      <c r="BT63" s="6"/>
      <c r="BU63" s="71"/>
      <c r="CI63" s="6"/>
      <c r="CJ63" s="71"/>
      <c r="CX63" s="6"/>
      <c r="CY63" s="71"/>
      <c r="DM63" s="6"/>
      <c r="DN63" s="71"/>
      <c r="EB63" s="6"/>
      <c r="EC63" s="71"/>
      <c r="EQ63" s="6"/>
      <c r="ER63" s="71"/>
      <c r="FF63" s="6"/>
      <c r="FG63" s="71"/>
      <c r="FU63" s="6"/>
      <c r="FV63" s="71"/>
      <c r="GJ63" s="6"/>
      <c r="GK63" s="96"/>
      <c r="GY63"/>
      <c r="GZ63" s="96"/>
      <c r="HN63"/>
      <c r="HO63" s="96"/>
      <c r="IC63"/>
      <c r="ID63" s="96"/>
      <c r="IR63"/>
      <c r="IS63" s="96"/>
      <c r="JG63"/>
      <c r="JH63" s="96"/>
      <c r="JV63"/>
      <c r="JW63" s="6"/>
    </row>
    <row r="64" spans="2:283" x14ac:dyDescent="0.3">
      <c r="B64" s="68">
        <v>14</v>
      </c>
      <c r="C64" s="140">
        <v>248.1439262631859</v>
      </c>
      <c r="D64" s="140">
        <v>-0.34925065901049007</v>
      </c>
      <c r="E64" s="138">
        <v>-0.34924885141512318</v>
      </c>
      <c r="F64" s="77"/>
      <c r="G64" s="105"/>
      <c r="H64" s="77"/>
      <c r="I64" s="105"/>
      <c r="J64" s="107">
        <v>1.8075953669130265E-6</v>
      </c>
      <c r="K64" s="165"/>
      <c r="L64" s="131">
        <v>1.807595366887238E-6</v>
      </c>
      <c r="M64" s="63">
        <v>5.7414301914970878E-6</v>
      </c>
      <c r="O64" s="68">
        <v>14</v>
      </c>
      <c r="P64" s="69">
        <v>253.32700335775911</v>
      </c>
      <c r="Q64" s="69">
        <v>-1.1848413672583269</v>
      </c>
      <c r="R64" s="112">
        <v>-1.1848356258281354</v>
      </c>
      <c r="S64" s="77"/>
      <c r="T64" s="105"/>
      <c r="U64" s="77"/>
      <c r="V64" s="105"/>
      <c r="W64" s="107">
        <v>5.7414301916422032E-6</v>
      </c>
      <c r="AG64" s="6"/>
      <c r="AH64" s="71"/>
      <c r="BE64" s="6"/>
      <c r="BF64" s="71"/>
      <c r="BT64" s="6"/>
      <c r="BU64" s="71"/>
      <c r="CI64" s="6"/>
      <c r="CJ64" s="71"/>
      <c r="CX64" s="6"/>
      <c r="CY64" s="71"/>
      <c r="DM64" s="6"/>
      <c r="DN64" s="71"/>
      <c r="EB64" s="6"/>
      <c r="EC64" s="71"/>
      <c r="EQ64" s="6"/>
      <c r="ER64" s="71"/>
      <c r="FF64" s="6"/>
      <c r="FG64" s="71"/>
      <c r="FU64" s="6"/>
      <c r="FV64" s="71"/>
      <c r="GJ64" s="6"/>
      <c r="GK64" s="96"/>
      <c r="GY64"/>
      <c r="GZ64" s="96"/>
      <c r="HN64"/>
      <c r="HO64" s="96"/>
      <c r="IC64"/>
      <c r="ID64" s="96"/>
      <c r="IR64"/>
      <c r="IS64" s="96"/>
      <c r="JG64"/>
      <c r="JH64" s="96"/>
      <c r="JV64"/>
      <c r="JW64" s="6"/>
    </row>
    <row r="65" spans="2:283" x14ac:dyDescent="0.3">
      <c r="B65" s="68">
        <v>15</v>
      </c>
      <c r="C65" s="140">
        <v>251.11616377262837</v>
      </c>
      <c r="D65" s="140">
        <v>-0.34704928969627297</v>
      </c>
      <c r="E65" s="138">
        <v>-0.34697504513683702</v>
      </c>
      <c r="F65" s="77"/>
      <c r="G65" s="105"/>
      <c r="H65" s="77"/>
      <c r="I65" s="105"/>
      <c r="J65" s="107">
        <v>7.4244559435951844E-5</v>
      </c>
      <c r="K65" s="165"/>
      <c r="L65" s="131">
        <v>7.4244559435943103E-5</v>
      </c>
      <c r="M65" s="63">
        <v>2.5100037071434933E-4</v>
      </c>
      <c r="O65" s="68">
        <v>15</v>
      </c>
      <c r="P65" s="69">
        <v>256.30008721503265</v>
      </c>
      <c r="Q65" s="69">
        <v>-1.1773731682470234</v>
      </c>
      <c r="R65" s="112">
        <v>-1.1771221678763091</v>
      </c>
      <c r="S65" s="77"/>
      <c r="T65" s="105"/>
      <c r="U65" s="77"/>
      <c r="V65" s="105"/>
      <c r="W65" s="107">
        <v>2.5100037071432662E-4</v>
      </c>
      <c r="AG65" s="6"/>
      <c r="AH65" s="71"/>
      <c r="BE65" s="6"/>
      <c r="BF65" s="71"/>
      <c r="BT65" s="6"/>
      <c r="BU65" s="71"/>
      <c r="CI65" s="6"/>
      <c r="CJ65" s="71"/>
      <c r="CX65" s="6"/>
      <c r="CY65" s="71"/>
      <c r="DM65" s="6"/>
      <c r="DN65" s="71"/>
      <c r="EB65" s="6"/>
      <c r="EC65" s="71"/>
      <c r="EQ65" s="6"/>
      <c r="ER65" s="71"/>
      <c r="FF65" s="6"/>
      <c r="FG65" s="71"/>
      <c r="FU65" s="6"/>
      <c r="FV65" s="71"/>
      <c r="GJ65" s="6"/>
      <c r="GK65" s="96"/>
      <c r="GY65"/>
      <c r="GZ65" s="96"/>
      <c r="HN65"/>
      <c r="HO65" s="96"/>
      <c r="IC65"/>
      <c r="ID65" s="96"/>
      <c r="IR65"/>
      <c r="IS65" s="96"/>
      <c r="JG65"/>
      <c r="JH65" s="96"/>
      <c r="JV65"/>
      <c r="JW65" s="6"/>
    </row>
    <row r="66" spans="2:283" x14ac:dyDescent="0.3">
      <c r="B66" s="68">
        <v>16</v>
      </c>
      <c r="C66" s="140">
        <v>254.10725000926848</v>
      </c>
      <c r="D66" s="140">
        <v>-0.34484756208491119</v>
      </c>
      <c r="E66" s="138">
        <v>-0.34468681929951378</v>
      </c>
      <c r="F66" s="77"/>
      <c r="G66" s="105"/>
      <c r="H66" s="77"/>
      <c r="I66" s="105"/>
      <c r="J66" s="107">
        <v>1.6074278539737424E-4</v>
      </c>
      <c r="K66" s="165"/>
      <c r="L66" s="131">
        <v>1.6074278539740527E-4</v>
      </c>
      <c r="M66" s="63">
        <v>5.4393159752863518E-4</v>
      </c>
      <c r="O66" s="68">
        <v>16</v>
      </c>
      <c r="P66" s="69">
        <v>259.2920144475695</v>
      </c>
      <c r="Q66" s="69">
        <v>-1.1699037537039272</v>
      </c>
      <c r="R66" s="112">
        <v>-1.1693598221063985</v>
      </c>
      <c r="S66" s="77"/>
      <c r="T66" s="105"/>
      <c r="U66" s="77"/>
      <c r="V66" s="105"/>
      <c r="W66" s="107">
        <v>5.4393159752860894E-4</v>
      </c>
      <c r="AG66" s="6"/>
      <c r="AH66" s="71"/>
      <c r="BE66" s="6"/>
      <c r="BF66" s="71"/>
      <c r="BT66" s="6"/>
      <c r="BU66" s="71"/>
      <c r="CI66" s="6"/>
      <c r="CJ66" s="71"/>
      <c r="CX66" s="6"/>
      <c r="CY66" s="71"/>
      <c r="DM66" s="6"/>
      <c r="DN66" s="71"/>
      <c r="EB66" s="6"/>
      <c r="EC66" s="71"/>
      <c r="EQ66" s="6"/>
      <c r="ER66" s="71"/>
      <c r="FF66" s="6"/>
      <c r="FG66" s="71"/>
      <c r="FU66" s="6"/>
      <c r="FV66" s="71"/>
      <c r="GJ66" s="6"/>
      <c r="GK66" s="96"/>
      <c r="GY66"/>
      <c r="GZ66" s="96"/>
      <c r="HN66"/>
      <c r="HO66" s="96"/>
      <c r="IC66"/>
      <c r="ID66" s="96"/>
      <c r="IR66"/>
      <c r="IS66" s="96"/>
      <c r="JG66"/>
      <c r="JH66" s="96"/>
      <c r="JV66"/>
      <c r="JW66" s="6"/>
    </row>
    <row r="67" spans="2:283" x14ac:dyDescent="0.3">
      <c r="B67" s="68">
        <v>17</v>
      </c>
      <c r="C67" s="140">
        <v>257.11742877378197</v>
      </c>
      <c r="D67" s="140">
        <v>-0.34264547844949028</v>
      </c>
      <c r="E67" s="138">
        <v>-0.34238398739197956</v>
      </c>
      <c r="F67" s="77"/>
      <c r="G67" s="105"/>
      <c r="H67" s="77"/>
      <c r="I67" s="105"/>
      <c r="J67" s="107">
        <v>2.6149105751075243E-4</v>
      </c>
      <c r="K67" s="165"/>
      <c r="L67" s="131">
        <v>2.6149105751072099E-4</v>
      </c>
      <c r="M67" s="63">
        <v>8.8517534366849837E-4</v>
      </c>
      <c r="O67" s="68">
        <v>17</v>
      </c>
      <c r="P67" s="69">
        <v>262.30302885517733</v>
      </c>
      <c r="Q67" s="69">
        <v>-1.1624331313405369</v>
      </c>
      <c r="R67" s="112">
        <v>-1.1615479559968684</v>
      </c>
      <c r="S67" s="77"/>
      <c r="T67" s="105"/>
      <c r="U67" s="77"/>
      <c r="V67" s="105"/>
      <c r="W67" s="107">
        <v>8.8517534366835677E-4</v>
      </c>
      <c r="AG67" s="6"/>
      <c r="AH67" s="71"/>
      <c r="BE67" s="6"/>
      <c r="BF67" s="71"/>
      <c r="BT67" s="6"/>
      <c r="BU67" s="71"/>
      <c r="CI67" s="6"/>
      <c r="CJ67" s="71"/>
      <c r="CX67" s="6"/>
      <c r="CY67" s="71"/>
      <c r="DM67" s="6"/>
      <c r="DN67" s="71"/>
      <c r="EB67" s="6"/>
      <c r="EC67" s="71"/>
      <c r="EQ67" s="6"/>
      <c r="ER67" s="71"/>
      <c r="FF67" s="6"/>
      <c r="FG67" s="71"/>
      <c r="FU67" s="6"/>
      <c r="FV67" s="71"/>
      <c r="GJ67" s="6"/>
      <c r="GK67" s="96"/>
      <c r="GY67"/>
      <c r="GZ67" s="96"/>
      <c r="HN67"/>
      <c r="HO67" s="96"/>
      <c r="IC67"/>
      <c r="ID67" s="96"/>
      <c r="IR67"/>
      <c r="IS67" s="96"/>
      <c r="JG67"/>
      <c r="JH67" s="96"/>
      <c r="JV67"/>
      <c r="JW67" s="6"/>
    </row>
    <row r="68" spans="2:283" ht="15" thickBot="1" x14ac:dyDescent="0.35">
      <c r="AG68" s="6"/>
      <c r="AH68" s="71"/>
      <c r="BE68" s="6"/>
      <c r="BF68" s="71"/>
      <c r="BT68" s="6"/>
      <c r="BU68" s="71"/>
      <c r="CI68" s="6"/>
      <c r="CJ68" s="71"/>
      <c r="CX68" s="6"/>
      <c r="CY68" s="71"/>
      <c r="DM68" s="6"/>
      <c r="DN68" s="71"/>
      <c r="EB68" s="6"/>
      <c r="EC68" s="71"/>
      <c r="EQ68" s="6"/>
      <c r="ER68" s="71"/>
      <c r="FF68" s="6"/>
      <c r="FG68" s="71"/>
      <c r="FU68" s="6"/>
      <c r="FV68" s="71"/>
      <c r="GJ68" s="6"/>
      <c r="GK68" s="96"/>
      <c r="GY68"/>
      <c r="GZ68" s="96"/>
      <c r="HN68"/>
      <c r="HO68" s="96"/>
      <c r="IC68"/>
      <c r="ID68" s="96"/>
      <c r="IR68"/>
      <c r="IS68" s="96"/>
      <c r="JG68"/>
      <c r="JH68" s="96"/>
      <c r="JV68"/>
      <c r="JW68" s="6"/>
    </row>
    <row r="69" spans="2:283" x14ac:dyDescent="0.3">
      <c r="F69" s="133" t="s">
        <v>246</v>
      </c>
      <c r="G69" s="56"/>
      <c r="H69" s="56"/>
      <c r="I69" s="56"/>
      <c r="L69" s="133" t="s">
        <v>346</v>
      </c>
      <c r="M69" s="133" t="s">
        <v>38</v>
      </c>
      <c r="S69" s="133" t="s">
        <v>246</v>
      </c>
      <c r="AG69" s="6"/>
      <c r="AH69" s="71"/>
      <c r="BE69" s="6"/>
      <c r="BF69" s="71"/>
      <c r="BT69" s="6"/>
      <c r="BU69" s="71"/>
      <c r="CI69" s="6"/>
      <c r="CJ69" s="71"/>
      <c r="CX69" s="6"/>
      <c r="CY69" s="71"/>
      <c r="DM69" s="6"/>
      <c r="DN69" s="71"/>
      <c r="EB69" s="6"/>
      <c r="EC69" s="71"/>
      <c r="EQ69" s="6"/>
      <c r="ER69" s="71"/>
      <c r="FF69" s="6"/>
      <c r="FG69" s="71"/>
      <c r="FU69" s="6"/>
      <c r="FV69" s="71"/>
      <c r="GJ69" s="6"/>
      <c r="GK69" s="96"/>
      <c r="GY69"/>
      <c r="GZ69" s="96"/>
      <c r="HN69"/>
      <c r="HO69" s="96"/>
      <c r="IC69"/>
      <c r="ID69" s="96"/>
      <c r="IR69"/>
      <c r="IS69" s="96"/>
      <c r="JG69"/>
      <c r="JH69" s="96"/>
      <c r="JV69"/>
      <c r="JW69" s="6"/>
    </row>
    <row r="70" spans="2:283" ht="15" thickBot="1" x14ac:dyDescent="0.35">
      <c r="F70" s="134" t="s">
        <v>260</v>
      </c>
      <c r="H70" s="129"/>
      <c r="I70" s="130"/>
      <c r="L70" s="134" t="s">
        <v>261</v>
      </c>
      <c r="M70" s="134" t="s">
        <v>261</v>
      </c>
      <c r="S70" s="134" t="s">
        <v>260</v>
      </c>
      <c r="AG70" s="6"/>
      <c r="AH70" s="71"/>
      <c r="BE70" s="6"/>
      <c r="BF70" s="71"/>
      <c r="BT70" s="6"/>
      <c r="BU70" s="71"/>
      <c r="CI70" s="6"/>
      <c r="CJ70" s="71"/>
      <c r="CX70" s="6"/>
      <c r="CY70" s="71"/>
      <c r="DM70" s="6"/>
      <c r="DN70" s="71"/>
      <c r="EB70" s="6"/>
      <c r="EC70" s="71"/>
      <c r="EQ70" s="6"/>
      <c r="ER70" s="71"/>
      <c r="FF70" s="6"/>
      <c r="FG70" s="71"/>
      <c r="FU70" s="6"/>
      <c r="FV70" s="71"/>
      <c r="GJ70" s="6"/>
      <c r="GK70" s="96"/>
      <c r="GY70"/>
      <c r="GZ70" s="96"/>
      <c r="HN70"/>
      <c r="HO70" s="96"/>
      <c r="IC70"/>
      <c r="ID70" s="96"/>
      <c r="IR70"/>
      <c r="IS70" s="96"/>
      <c r="JG70"/>
      <c r="JH70" s="96"/>
      <c r="JV70"/>
      <c r="JW70" s="6"/>
    </row>
    <row r="71" spans="2:283" x14ac:dyDescent="0.3">
      <c r="C71" s="247" t="s">
        <v>347</v>
      </c>
      <c r="D71" s="247"/>
      <c r="E71" s="247"/>
      <c r="F71" s="66">
        <v>1</v>
      </c>
      <c r="L71" s="131">
        <v>9.9149699455531213</v>
      </c>
      <c r="M71" s="131">
        <v>5.8216855689083642E-2</v>
      </c>
      <c r="P71" s="247" t="s">
        <v>347</v>
      </c>
      <c r="Q71" s="247"/>
      <c r="R71" s="247"/>
      <c r="S71" s="66">
        <v>1</v>
      </c>
      <c r="AG71" s="6"/>
      <c r="AH71" s="71"/>
      <c r="BE71" s="6"/>
      <c r="BF71" s="71"/>
      <c r="BT71" s="6"/>
      <c r="BU71" s="71"/>
      <c r="CI71" s="6"/>
      <c r="CJ71" s="71"/>
      <c r="CX71" s="6"/>
      <c r="CY71" s="71"/>
      <c r="DM71" s="6"/>
      <c r="DN71" s="71"/>
      <c r="EB71" s="6"/>
      <c r="EC71" s="71"/>
      <c r="EQ71" s="6"/>
      <c r="ER71" s="71"/>
      <c r="FF71" s="6"/>
      <c r="FG71" s="71"/>
      <c r="FU71" s="6"/>
      <c r="FV71" s="71"/>
      <c r="GJ71" s="6"/>
      <c r="GK71" s="96"/>
      <c r="GY71"/>
      <c r="GZ71" s="96"/>
      <c r="HN71"/>
      <c r="HO71" s="96"/>
      <c r="IC71"/>
      <c r="ID71" s="96"/>
      <c r="IR71"/>
      <c r="IS71" s="96"/>
      <c r="JG71"/>
      <c r="JH71" s="96"/>
      <c r="JV71"/>
      <c r="JW71" s="6"/>
    </row>
    <row r="72" spans="2:283" x14ac:dyDescent="0.3">
      <c r="C72" s="247" t="s">
        <v>348</v>
      </c>
      <c r="D72" s="247"/>
      <c r="E72" s="247"/>
      <c r="F72" s="68">
        <v>3.4</v>
      </c>
      <c r="P72" s="247" t="s">
        <v>348</v>
      </c>
      <c r="Q72" s="247"/>
      <c r="R72" s="247"/>
      <c r="S72" s="68">
        <v>3.4</v>
      </c>
      <c r="AG72" s="6"/>
      <c r="AH72" s="71"/>
      <c r="BE72" s="6"/>
      <c r="BF72" s="71"/>
      <c r="BT72" s="6"/>
      <c r="BU72" s="71"/>
      <c r="CI72" s="6"/>
      <c r="CJ72" s="71"/>
      <c r="CX72" s="6"/>
      <c r="CY72" s="71"/>
      <c r="DM72" s="6"/>
      <c r="DN72" s="71"/>
      <c r="EB72" s="6"/>
      <c r="EC72" s="71"/>
      <c r="EQ72" s="6"/>
      <c r="ER72" s="71"/>
      <c r="FF72" s="6"/>
      <c r="FG72" s="71"/>
      <c r="FU72" s="6"/>
      <c r="FV72" s="71"/>
      <c r="GJ72" s="6"/>
      <c r="GK72" s="96"/>
      <c r="GY72"/>
      <c r="GZ72" s="96"/>
      <c r="HN72"/>
      <c r="HO72" s="96"/>
      <c r="IC72"/>
      <c r="ID72" s="96"/>
      <c r="IR72"/>
      <c r="IS72" s="96"/>
      <c r="JG72"/>
      <c r="JH72" s="96"/>
      <c r="JV72"/>
      <c r="JW72" s="6"/>
    </row>
    <row r="73" spans="2:283" x14ac:dyDescent="0.3">
      <c r="C73" s="247" t="s">
        <v>349</v>
      </c>
      <c r="D73" s="247"/>
      <c r="E73" s="247"/>
      <c r="F73" s="69">
        <v>4.3020468634946258</v>
      </c>
      <c r="M73" s="141"/>
      <c r="P73" s="247" t="s">
        <v>349</v>
      </c>
      <c r="Q73" s="247"/>
      <c r="R73" s="247"/>
      <c r="S73" s="69">
        <v>4.2927469232093864</v>
      </c>
      <c r="AG73" s="6"/>
      <c r="AH73" s="71"/>
      <c r="BE73" s="6"/>
      <c r="BF73" s="71"/>
      <c r="BT73" s="6"/>
      <c r="BU73" s="71"/>
      <c r="CI73" s="6"/>
      <c r="CJ73" s="71"/>
      <c r="CX73" s="6"/>
      <c r="CY73" s="71"/>
      <c r="DM73" s="6"/>
      <c r="DN73" s="71"/>
      <c r="EB73" s="6"/>
      <c r="EC73" s="71"/>
      <c r="EQ73" s="6"/>
      <c r="ER73" s="71"/>
      <c r="FF73" s="6"/>
      <c r="FG73" s="71"/>
      <c r="FU73" s="6"/>
      <c r="FV73" s="71"/>
      <c r="GJ73" s="6"/>
      <c r="GK73" s="96"/>
      <c r="GY73"/>
      <c r="GZ73" s="96"/>
      <c r="HN73"/>
      <c r="HO73" s="96"/>
      <c r="IC73"/>
      <c r="ID73" s="96"/>
      <c r="IR73"/>
      <c r="IS73" s="96"/>
      <c r="JG73"/>
      <c r="JH73" s="96"/>
      <c r="JV73"/>
      <c r="JW73" s="6"/>
    </row>
    <row r="74" spans="2:283" x14ac:dyDescent="0.3">
      <c r="C74" s="247" t="s">
        <v>350</v>
      </c>
      <c r="D74" s="247"/>
      <c r="E74" s="247"/>
      <c r="F74" s="69">
        <v>5.6679567113059885</v>
      </c>
      <c r="P74" s="247" t="s">
        <v>350</v>
      </c>
      <c r="Q74" s="247"/>
      <c r="R74" s="247"/>
      <c r="S74" s="69">
        <v>5.6445744871242658</v>
      </c>
      <c r="AG74" s="6"/>
      <c r="AH74" s="71"/>
      <c r="BE74" s="6"/>
      <c r="BF74" s="71"/>
      <c r="BT74" s="6"/>
      <c r="BU74" s="71"/>
      <c r="CI74" s="6"/>
      <c r="CJ74" s="71"/>
      <c r="CX74" s="6"/>
      <c r="CY74" s="71"/>
      <c r="DM74" s="6"/>
      <c r="DN74" s="71"/>
      <c r="EB74" s="6"/>
      <c r="EC74" s="71"/>
      <c r="EQ74" s="6"/>
      <c r="ER74" s="71"/>
      <c r="FF74" s="6"/>
      <c r="FG74" s="71"/>
      <c r="FU74" s="6"/>
      <c r="FV74" s="71"/>
      <c r="GJ74" s="6"/>
      <c r="GK74" s="96"/>
      <c r="GY74"/>
      <c r="GZ74" s="96"/>
      <c r="HN74"/>
      <c r="HO74" s="96"/>
      <c r="IC74"/>
      <c r="ID74" s="96"/>
      <c r="IR74"/>
      <c r="IS74" s="96"/>
      <c r="JG74"/>
      <c r="JH74" s="96"/>
      <c r="JV74"/>
      <c r="JW74" s="6"/>
    </row>
    <row r="75" spans="2:283" x14ac:dyDescent="0.3">
      <c r="C75" s="119"/>
      <c r="AG75" s="6"/>
      <c r="AH75" s="71"/>
      <c r="BE75" s="6"/>
      <c r="BF75" s="71"/>
      <c r="BT75" s="6"/>
      <c r="BU75" s="71"/>
      <c r="CI75" s="6"/>
      <c r="CJ75" s="71"/>
      <c r="CX75" s="6"/>
      <c r="CY75" s="71"/>
      <c r="DM75" s="6"/>
      <c r="DN75" s="71"/>
      <c r="EB75" s="6"/>
      <c r="EC75" s="71"/>
      <c r="EQ75" s="6"/>
      <c r="ER75" s="71"/>
      <c r="FF75" s="6"/>
      <c r="FG75" s="71"/>
      <c r="FU75" s="6"/>
      <c r="FV75" s="71"/>
      <c r="GJ75" s="6"/>
      <c r="GK75" s="96"/>
      <c r="GY75"/>
      <c r="GZ75" s="96"/>
      <c r="HN75"/>
      <c r="HO75" s="96"/>
      <c r="IC75"/>
      <c r="ID75" s="96"/>
      <c r="IR75"/>
      <c r="IS75" s="96"/>
      <c r="JG75"/>
      <c r="JH75" s="96"/>
      <c r="JV75"/>
      <c r="JW75" s="6"/>
    </row>
    <row r="76" spans="2:283" x14ac:dyDescent="0.3">
      <c r="AG76" s="6"/>
      <c r="AH76" s="71"/>
      <c r="BE76" s="6"/>
      <c r="BF76" s="71"/>
      <c r="BT76" s="6"/>
      <c r="BU76" s="71"/>
      <c r="CI76" s="6"/>
      <c r="CJ76" s="71"/>
      <c r="CX76" s="6"/>
      <c r="CY76" s="71"/>
      <c r="DM76" s="6"/>
      <c r="DN76" s="71"/>
      <c r="EB76" s="6"/>
      <c r="EC76" s="71"/>
      <c r="EQ76" s="6"/>
      <c r="ER76" s="71"/>
      <c r="FF76" s="6"/>
      <c r="FG76" s="71"/>
      <c r="FU76" s="6"/>
      <c r="FV76" s="71"/>
      <c r="GJ76" s="6"/>
      <c r="GK76" s="96"/>
      <c r="GY76"/>
      <c r="GZ76" s="96"/>
      <c r="HN76"/>
      <c r="HO76" s="96"/>
      <c r="IC76"/>
      <c r="ID76" s="96"/>
      <c r="IR76"/>
      <c r="IS76" s="96"/>
      <c r="JG76"/>
      <c r="JH76" s="96"/>
      <c r="JV76"/>
      <c r="JW76" s="6"/>
    </row>
    <row r="77" spans="2:283" x14ac:dyDescent="0.3">
      <c r="AG77" s="6"/>
      <c r="AH77" s="71"/>
      <c r="BE77" s="6"/>
      <c r="BF77" s="71"/>
      <c r="BT77" s="6"/>
      <c r="BU77" s="71"/>
      <c r="CI77" s="6"/>
      <c r="CJ77" s="71"/>
      <c r="CX77" s="6"/>
      <c r="CY77" s="71"/>
      <c r="DM77" s="6"/>
      <c r="DN77" s="71"/>
      <c r="EB77" s="6"/>
      <c r="EC77" s="71"/>
      <c r="EQ77" s="6"/>
      <c r="ER77" s="71"/>
      <c r="FF77" s="6"/>
      <c r="FG77" s="71"/>
      <c r="FU77" s="6"/>
      <c r="FV77" s="71"/>
      <c r="GJ77" s="6"/>
      <c r="GK77" s="96"/>
      <c r="GY77"/>
      <c r="GZ77" s="96"/>
      <c r="HN77"/>
      <c r="HO77" s="96"/>
      <c r="IC77"/>
      <c r="ID77" s="96"/>
      <c r="IR77"/>
      <c r="IS77" s="96"/>
      <c r="JG77"/>
      <c r="JH77" s="96"/>
      <c r="JV77"/>
      <c r="JW77" s="6"/>
    </row>
    <row r="78" spans="2:283" x14ac:dyDescent="0.3">
      <c r="AG78" s="6"/>
      <c r="AH78" s="71"/>
      <c r="BE78" s="6"/>
      <c r="BF78" s="71"/>
      <c r="BT78" s="6"/>
      <c r="BU78" s="71"/>
      <c r="CI78" s="6"/>
      <c r="CJ78" s="71"/>
      <c r="CX78" s="6"/>
      <c r="CY78" s="71"/>
      <c r="DM78" s="6"/>
      <c r="DN78" s="71"/>
      <c r="EB78" s="6"/>
      <c r="EC78" s="71"/>
      <c r="EQ78" s="6"/>
      <c r="ER78" s="71"/>
      <c r="FF78" s="6"/>
      <c r="FG78" s="71"/>
      <c r="FU78" s="6"/>
      <c r="FV78" s="71"/>
      <c r="GJ78" s="6"/>
      <c r="GK78" s="96"/>
      <c r="GY78"/>
      <c r="GZ78" s="96"/>
      <c r="HN78"/>
      <c r="HO78" s="96"/>
      <c r="IC78"/>
      <c r="ID78" s="96"/>
      <c r="IR78"/>
      <c r="IS78" s="96"/>
      <c r="JG78"/>
      <c r="JH78" s="96"/>
      <c r="JV78"/>
      <c r="JW78" s="6"/>
    </row>
    <row r="79" spans="2:283" x14ac:dyDescent="0.3">
      <c r="AG79" s="6"/>
      <c r="AH79" s="71"/>
      <c r="BE79" s="6"/>
      <c r="BF79" s="71"/>
      <c r="BT79" s="6"/>
      <c r="BU79" s="71"/>
      <c r="CI79" s="6"/>
      <c r="CJ79" s="71"/>
      <c r="CX79" s="6"/>
      <c r="CY79" s="71"/>
      <c r="DM79" s="6"/>
      <c r="DN79" s="71"/>
      <c r="EB79" s="6"/>
      <c r="EC79" s="71"/>
      <c r="EQ79" s="6"/>
      <c r="ER79" s="71"/>
      <c r="FF79" s="6"/>
      <c r="FG79" s="71"/>
      <c r="FU79" s="6"/>
      <c r="FV79" s="71"/>
      <c r="GJ79" s="6"/>
      <c r="GK79" s="96"/>
      <c r="GY79"/>
      <c r="GZ79" s="96"/>
      <c r="HN79"/>
      <c r="HO79" s="96"/>
      <c r="IC79"/>
      <c r="ID79" s="96"/>
      <c r="IR79"/>
      <c r="IS79" s="96"/>
      <c r="JG79"/>
      <c r="JH79" s="96"/>
      <c r="JV79"/>
      <c r="JW79" s="6"/>
    </row>
    <row r="80" spans="2:283" x14ac:dyDescent="0.3">
      <c r="AG80" s="6"/>
      <c r="AH80" s="71"/>
      <c r="BE80" s="6"/>
      <c r="BF80" s="71"/>
      <c r="BT80" s="6"/>
      <c r="BU80" s="71"/>
      <c r="CI80" s="6"/>
      <c r="CJ80" s="71"/>
      <c r="CX80" s="6"/>
      <c r="CY80" s="71"/>
      <c r="DM80" s="6"/>
      <c r="DN80" s="71"/>
      <c r="EB80" s="6"/>
      <c r="EC80" s="71"/>
      <c r="EQ80" s="6"/>
      <c r="ER80" s="71"/>
      <c r="FF80" s="6"/>
      <c r="FG80" s="71"/>
      <c r="FU80" s="6"/>
      <c r="FV80" s="71"/>
      <c r="GJ80" s="6"/>
      <c r="GK80" s="96"/>
      <c r="GY80"/>
      <c r="GZ80" s="96"/>
      <c r="HN80"/>
      <c r="HO80" s="96"/>
      <c r="IC80"/>
      <c r="ID80" s="96"/>
      <c r="IR80"/>
      <c r="IS80" s="96"/>
      <c r="JG80"/>
      <c r="JH80" s="96"/>
      <c r="JV80"/>
      <c r="JW80" s="6"/>
    </row>
    <row r="81" spans="33:283" x14ac:dyDescent="0.3">
      <c r="AG81" s="6"/>
      <c r="AH81" s="71"/>
      <c r="BE81" s="6"/>
      <c r="BF81" s="71"/>
      <c r="BT81" s="6"/>
      <c r="BU81" s="71"/>
      <c r="CI81" s="6"/>
      <c r="CJ81" s="71"/>
      <c r="CX81" s="6"/>
      <c r="CY81" s="71"/>
      <c r="DM81" s="6"/>
      <c r="DN81" s="71"/>
      <c r="EB81" s="6"/>
      <c r="EC81" s="71"/>
      <c r="EQ81" s="6"/>
      <c r="ER81" s="71"/>
      <c r="FF81" s="6"/>
      <c r="FG81" s="71"/>
      <c r="FU81" s="6"/>
      <c r="FV81" s="71"/>
      <c r="GJ81" s="6"/>
      <c r="GK81" s="96"/>
      <c r="GY81"/>
      <c r="GZ81" s="96"/>
      <c r="HN81"/>
      <c r="HO81" s="96"/>
      <c r="IC81"/>
      <c r="ID81" s="96"/>
      <c r="IR81"/>
      <c r="IS81" s="96"/>
      <c r="JG81"/>
      <c r="JH81" s="96"/>
      <c r="JV81"/>
      <c r="JW81" s="6"/>
    </row>
  </sheetData>
  <mergeCells count="60">
    <mergeCell ref="C72:E72"/>
    <mergeCell ref="P72:R72"/>
    <mergeCell ref="C73:E73"/>
    <mergeCell ref="P73:R73"/>
    <mergeCell ref="C74:E74"/>
    <mergeCell ref="P74:R74"/>
    <mergeCell ref="B29:I29"/>
    <mergeCell ref="O29:V29"/>
    <mergeCell ref="L47:M47"/>
    <mergeCell ref="B49:I49"/>
    <mergeCell ref="O49:V49"/>
    <mergeCell ref="C71:E71"/>
    <mergeCell ref="P71:R71"/>
    <mergeCell ref="JI10:JJ10"/>
    <mergeCell ref="D26:G26"/>
    <mergeCell ref="Q26:T26"/>
    <mergeCell ref="D27:G27"/>
    <mergeCell ref="Q27:T27"/>
    <mergeCell ref="C28:H28"/>
    <mergeCell ref="P28:U28"/>
    <mergeCell ref="FW10:FX10"/>
    <mergeCell ref="GL10:GM10"/>
    <mergeCell ref="HA10:HB10"/>
    <mergeCell ref="HP10:HQ10"/>
    <mergeCell ref="IE10:IF10"/>
    <mergeCell ref="IT10:IU10"/>
    <mergeCell ref="CK10:CL10"/>
    <mergeCell ref="CZ10:DA10"/>
    <mergeCell ref="DO10:DP10"/>
    <mergeCell ref="ED10:EE10"/>
    <mergeCell ref="ES10:ET10"/>
    <mergeCell ref="FH10:FI10"/>
    <mergeCell ref="JM2:JU2"/>
    <mergeCell ref="T6:U6"/>
    <mergeCell ref="X6:Y6"/>
    <mergeCell ref="T7:U7"/>
    <mergeCell ref="AH7:AI10"/>
    <mergeCell ref="T9:U9"/>
    <mergeCell ref="AO9:AQ18"/>
    <mergeCell ref="AR10:AS10"/>
    <mergeCell ref="BG10:BH10"/>
    <mergeCell ref="BV10:BW10"/>
    <mergeCell ref="GA2:GI2"/>
    <mergeCell ref="GP2:GX2"/>
    <mergeCell ref="HE2:HM2"/>
    <mergeCell ref="HT2:IB2"/>
    <mergeCell ref="II2:IQ2"/>
    <mergeCell ref="IX2:JF2"/>
    <mergeCell ref="FL2:FT2"/>
    <mergeCell ref="X2:AF2"/>
    <mergeCell ref="AI2:AM2"/>
    <mergeCell ref="AO2:AP2"/>
    <mergeCell ref="AV2:BD2"/>
    <mergeCell ref="BK2:BS2"/>
    <mergeCell ref="BZ2:CH2"/>
    <mergeCell ref="CO2:CW2"/>
    <mergeCell ref="DD2:DL2"/>
    <mergeCell ref="DS2:EA2"/>
    <mergeCell ref="EH2:EP2"/>
    <mergeCell ref="EW2:FE2"/>
  </mergeCells>
  <conditionalFormatting sqref="AH5">
    <cfRule type="expression" dxfId="8" priority="1">
      <formula>AI5&lt;118.5</formula>
    </cfRule>
    <cfRule type="expression" dxfId="7" priority="2">
      <formula>AI5&gt;120</formula>
    </cfRule>
    <cfRule type="expression" dxfId="6" priority="3">
      <formula>AI5&gt;=118.5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F152"/>
  <sheetViews>
    <sheetView zoomScaleNormal="100" workbookViewId="0"/>
  </sheetViews>
  <sheetFormatPr defaultRowHeight="14.4" x14ac:dyDescent="0.3"/>
  <cols>
    <col min="1" max="1" width="12.21875" style="23" customWidth="1"/>
    <col min="2" max="32" width="14.77734375" style="6" customWidth="1"/>
    <col min="33" max="33" width="2.21875" style="71" customWidth="1"/>
    <col min="34" max="56" width="14.77734375" style="6" customWidth="1"/>
    <col min="57" max="57" width="2.21875" style="71" customWidth="1"/>
    <col min="58" max="71" width="14.77734375" style="6" customWidth="1"/>
    <col min="72" max="72" width="2.21875" style="71" customWidth="1"/>
    <col min="73" max="86" width="14.77734375" style="6" customWidth="1"/>
    <col min="87" max="87" width="2.21875" style="71" customWidth="1"/>
    <col min="88" max="101" width="14.77734375" style="6" customWidth="1"/>
    <col min="102" max="102" width="2.21875" style="71" customWidth="1"/>
    <col min="103" max="116" width="14.77734375" style="6" customWidth="1"/>
    <col min="117" max="117" width="2.21875" style="71" customWidth="1"/>
    <col min="118" max="131" width="14.77734375" style="6" customWidth="1"/>
    <col min="132" max="132" width="2.21875" style="71" customWidth="1"/>
    <col min="133" max="146" width="14.77734375" style="6" customWidth="1"/>
    <col min="147" max="147" width="2.21875" style="71" customWidth="1"/>
    <col min="148" max="161" width="14.77734375" style="6" customWidth="1"/>
    <col min="162" max="162" width="2.21875" style="71" customWidth="1"/>
    <col min="163" max="176" width="14.77734375" style="6" customWidth="1"/>
    <col min="177" max="177" width="2.21875" style="71" customWidth="1"/>
    <col min="178" max="191" width="14.77734375" style="6" customWidth="1"/>
    <col min="192" max="192" width="2.21875" style="96" customWidth="1"/>
    <col min="193" max="206" width="14.77734375" customWidth="1"/>
    <col min="207" max="207" width="2.21875" style="96" customWidth="1"/>
    <col min="208" max="221" width="14.77734375" customWidth="1"/>
    <col min="222" max="222" width="2.21875" style="96" customWidth="1"/>
    <col min="223" max="236" width="14.77734375" customWidth="1"/>
    <col min="237" max="237" width="2.21875" style="96" customWidth="1"/>
    <col min="238" max="251" width="14.77734375" customWidth="1"/>
    <col min="252" max="252" width="2.21875" style="96" customWidth="1"/>
    <col min="253" max="266" width="14.77734375" customWidth="1"/>
  </cols>
  <sheetData>
    <row r="1" spans="1:266" ht="15" thickBot="1" x14ac:dyDescent="0.35">
      <c r="B1" s="1"/>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93"/>
      <c r="AH1" s="1"/>
      <c r="AI1" s="1"/>
      <c r="AJ1" s="1"/>
      <c r="AK1" s="1"/>
      <c r="AL1" s="8"/>
      <c r="AM1" s="8"/>
      <c r="AN1" s="8"/>
      <c r="AO1" s="8"/>
      <c r="AP1" s="8"/>
      <c r="AQ1" s="7"/>
      <c r="AR1" s="7"/>
      <c r="AS1" s="7"/>
      <c r="AT1" s="7"/>
      <c r="AU1" s="7"/>
      <c r="AV1" s="7"/>
      <c r="AW1" s="7"/>
      <c r="AX1" s="7"/>
      <c r="AY1" s="7"/>
      <c r="AZ1" s="7"/>
      <c r="GK1" s="6"/>
      <c r="GL1" s="6"/>
      <c r="GM1" s="6"/>
      <c r="GN1" s="6"/>
      <c r="GO1" s="6"/>
      <c r="GP1" s="6"/>
      <c r="GQ1" s="6"/>
      <c r="GR1" s="6"/>
      <c r="GS1" s="6"/>
      <c r="GT1" s="6"/>
      <c r="GU1" s="6"/>
      <c r="GV1" s="6"/>
      <c r="GW1" s="6"/>
      <c r="GX1" s="6"/>
      <c r="GZ1" s="6"/>
      <c r="HA1" s="6"/>
      <c r="HB1" s="6"/>
      <c r="HC1" s="6"/>
      <c r="HD1" s="6"/>
      <c r="HE1" s="6"/>
      <c r="HF1" s="6"/>
      <c r="HG1" s="6"/>
      <c r="HH1" s="6"/>
      <c r="HI1" s="6"/>
      <c r="HJ1" s="6"/>
      <c r="HK1" s="6"/>
      <c r="HL1" s="6"/>
      <c r="HM1" s="6"/>
      <c r="HO1" s="6"/>
      <c r="HP1" s="6"/>
      <c r="HQ1" s="6"/>
      <c r="HR1" s="6"/>
      <c r="HS1" s="6"/>
      <c r="HT1" s="6"/>
      <c r="HU1" s="6"/>
      <c r="HV1" s="6"/>
      <c r="HW1" s="6"/>
      <c r="HX1" s="6"/>
      <c r="HY1" s="6"/>
      <c r="HZ1" s="6"/>
      <c r="IA1" s="6"/>
      <c r="IB1" s="6"/>
      <c r="ID1" s="6"/>
      <c r="IE1" s="6"/>
      <c r="IF1" s="6"/>
      <c r="IG1" s="6"/>
      <c r="IH1" s="6"/>
      <c r="II1" s="6"/>
      <c r="IJ1" s="6"/>
      <c r="IK1" s="6"/>
      <c r="IL1" s="6"/>
      <c r="IM1" s="6"/>
      <c r="IN1" s="6"/>
      <c r="IO1" s="6"/>
      <c r="IP1" s="6"/>
      <c r="IQ1" s="6"/>
      <c r="IS1" s="6"/>
      <c r="IT1" s="6"/>
      <c r="IU1" s="6"/>
      <c r="IV1" s="6"/>
      <c r="IW1" s="6"/>
      <c r="IX1" s="6"/>
      <c r="IY1" s="6"/>
      <c r="IZ1" s="6"/>
      <c r="JA1" s="6"/>
      <c r="JB1" s="6"/>
      <c r="JC1" s="6"/>
      <c r="JD1" s="6"/>
      <c r="JE1" s="6"/>
      <c r="JF1" s="6"/>
    </row>
    <row r="2" spans="1:266" ht="15" thickBot="1" x14ac:dyDescent="0.35">
      <c r="B2" s="1"/>
      <c r="C2" s="7"/>
      <c r="D2" s="7"/>
      <c r="E2" s="7"/>
      <c r="F2" s="7"/>
      <c r="G2" s="7"/>
      <c r="H2" s="7"/>
      <c r="I2" s="7"/>
      <c r="J2" s="7"/>
      <c r="K2" s="7"/>
      <c r="L2" s="7"/>
      <c r="M2" s="7"/>
      <c r="N2" s="7"/>
      <c r="O2" s="7"/>
      <c r="P2" s="7"/>
      <c r="Q2" s="7"/>
      <c r="R2" s="7"/>
      <c r="S2" s="7"/>
      <c r="T2" s="7"/>
      <c r="U2" s="7"/>
      <c r="V2" s="7"/>
      <c r="W2" s="7"/>
      <c r="X2" s="207" t="s">
        <v>8</v>
      </c>
      <c r="Y2" s="220"/>
      <c r="Z2" s="220"/>
      <c r="AA2" s="220"/>
      <c r="AB2" s="220"/>
      <c r="AC2" s="220"/>
      <c r="AD2" s="220"/>
      <c r="AE2" s="220"/>
      <c r="AF2" s="221"/>
      <c r="AG2" s="93"/>
      <c r="AH2" s="1"/>
      <c r="AI2" s="222" t="s">
        <v>263</v>
      </c>
      <c r="AJ2" s="222"/>
      <c r="AK2" s="222"/>
      <c r="AL2" s="222"/>
      <c r="AM2" s="222"/>
      <c r="AN2" s="9" t="s">
        <v>10</v>
      </c>
      <c r="AO2" s="223" t="s">
        <v>11</v>
      </c>
      <c r="AP2" s="223"/>
      <c r="AQ2" s="52" t="s">
        <v>264</v>
      </c>
      <c r="AR2" s="7"/>
      <c r="AS2" s="7"/>
      <c r="AT2" s="7"/>
      <c r="AU2" s="7"/>
      <c r="AV2" s="207" t="s">
        <v>13</v>
      </c>
      <c r="AW2" s="208"/>
      <c r="AX2" s="208"/>
      <c r="AY2" s="208"/>
      <c r="AZ2" s="208"/>
      <c r="BA2" s="208"/>
      <c r="BB2" s="208"/>
      <c r="BC2" s="208"/>
      <c r="BD2" s="209"/>
      <c r="BF2" s="52" t="s">
        <v>265</v>
      </c>
      <c r="BG2" s="7"/>
      <c r="BH2" s="7"/>
      <c r="BI2" s="7"/>
      <c r="BJ2" s="7"/>
      <c r="BK2" s="207" t="s">
        <v>97</v>
      </c>
      <c r="BL2" s="208"/>
      <c r="BM2" s="208"/>
      <c r="BN2" s="208"/>
      <c r="BO2" s="208"/>
      <c r="BP2" s="208"/>
      <c r="BQ2" s="208"/>
      <c r="BR2" s="208"/>
      <c r="BS2" s="209"/>
      <c r="BU2" s="52" t="s">
        <v>266</v>
      </c>
      <c r="BV2" s="7"/>
      <c r="BW2" s="7"/>
      <c r="BX2" s="7"/>
      <c r="BY2" s="7"/>
      <c r="BZ2" s="207" t="s">
        <v>103</v>
      </c>
      <c r="CA2" s="208"/>
      <c r="CB2" s="208"/>
      <c r="CC2" s="208"/>
      <c r="CD2" s="208"/>
      <c r="CE2" s="208"/>
      <c r="CF2" s="208"/>
      <c r="CG2" s="208"/>
      <c r="CH2" s="209"/>
      <c r="CJ2" s="52" t="s">
        <v>267</v>
      </c>
      <c r="CK2" s="7"/>
      <c r="CL2" s="7"/>
      <c r="CM2" s="7"/>
      <c r="CN2" s="7"/>
      <c r="CO2" s="207" t="s">
        <v>115</v>
      </c>
      <c r="CP2" s="208"/>
      <c r="CQ2" s="208"/>
      <c r="CR2" s="208"/>
      <c r="CS2" s="208"/>
      <c r="CT2" s="208"/>
      <c r="CU2" s="208"/>
      <c r="CV2" s="208"/>
      <c r="CW2" s="209"/>
      <c r="CY2" s="52" t="s">
        <v>268</v>
      </c>
      <c r="CZ2" s="7"/>
      <c r="DA2" s="7"/>
      <c r="DB2" s="7"/>
      <c r="DC2" s="7"/>
      <c r="DD2" s="207" t="s">
        <v>123</v>
      </c>
      <c r="DE2" s="208"/>
      <c r="DF2" s="208"/>
      <c r="DG2" s="208"/>
      <c r="DH2" s="208"/>
      <c r="DI2" s="208"/>
      <c r="DJ2" s="208"/>
      <c r="DK2" s="208"/>
      <c r="DL2" s="209"/>
      <c r="DN2" s="52" t="s">
        <v>269</v>
      </c>
      <c r="DO2" s="7"/>
      <c r="DP2" s="7"/>
      <c r="DQ2" s="7"/>
      <c r="DR2" s="7"/>
      <c r="DS2" s="207" t="s">
        <v>133</v>
      </c>
      <c r="DT2" s="208"/>
      <c r="DU2" s="208"/>
      <c r="DV2" s="208"/>
      <c r="DW2" s="208"/>
      <c r="DX2" s="208"/>
      <c r="DY2" s="208"/>
      <c r="DZ2" s="208"/>
      <c r="EA2" s="209"/>
      <c r="EC2" s="52" t="s">
        <v>270</v>
      </c>
      <c r="ED2" s="7"/>
      <c r="EE2" s="7"/>
      <c r="EF2" s="7"/>
      <c r="EG2" s="7"/>
      <c r="EH2" s="207" t="s">
        <v>141</v>
      </c>
      <c r="EI2" s="208"/>
      <c r="EJ2" s="208"/>
      <c r="EK2" s="208"/>
      <c r="EL2" s="208"/>
      <c r="EM2" s="208"/>
      <c r="EN2" s="208"/>
      <c r="EO2" s="208"/>
      <c r="EP2" s="209"/>
      <c r="ER2" s="52" t="s">
        <v>271</v>
      </c>
      <c r="ES2" s="7"/>
      <c r="ET2" s="7"/>
      <c r="EU2" s="7"/>
      <c r="EV2" s="7"/>
      <c r="EW2" s="207" t="s">
        <v>148</v>
      </c>
      <c r="EX2" s="208"/>
      <c r="EY2" s="208"/>
      <c r="EZ2" s="208"/>
      <c r="FA2" s="208"/>
      <c r="FB2" s="208"/>
      <c r="FC2" s="208"/>
      <c r="FD2" s="208"/>
      <c r="FE2" s="209"/>
      <c r="FG2" s="52" t="s">
        <v>272</v>
      </c>
      <c r="FH2" s="7"/>
      <c r="FI2" s="7"/>
      <c r="FJ2" s="7"/>
      <c r="FK2" s="7"/>
      <c r="FL2" s="207" t="s">
        <v>160</v>
      </c>
      <c r="FM2" s="208"/>
      <c r="FN2" s="208"/>
      <c r="FO2" s="208"/>
      <c r="FP2" s="208"/>
      <c r="FQ2" s="208"/>
      <c r="FR2" s="208"/>
      <c r="FS2" s="208"/>
      <c r="FT2" s="209"/>
      <c r="FV2" s="52" t="s">
        <v>273</v>
      </c>
      <c r="FW2" s="7"/>
      <c r="FX2" s="7"/>
      <c r="FY2" s="7"/>
      <c r="FZ2" s="7"/>
      <c r="GA2" s="207" t="s">
        <v>169</v>
      </c>
      <c r="GB2" s="208"/>
      <c r="GC2" s="208"/>
      <c r="GD2" s="208"/>
      <c r="GE2" s="208"/>
      <c r="GF2" s="208"/>
      <c r="GG2" s="208"/>
      <c r="GH2" s="208"/>
      <c r="GI2" s="209"/>
      <c r="GK2" s="59" t="s">
        <v>274</v>
      </c>
      <c r="GL2" s="7"/>
      <c r="GM2" s="7"/>
      <c r="GN2" s="7"/>
      <c r="GO2" s="7"/>
      <c r="GP2" s="207" t="s">
        <v>178</v>
      </c>
      <c r="GQ2" s="208"/>
      <c r="GR2" s="208"/>
      <c r="GS2" s="208"/>
      <c r="GT2" s="208"/>
      <c r="GU2" s="208"/>
      <c r="GV2" s="208"/>
      <c r="GW2" s="208"/>
      <c r="GX2" s="209"/>
      <c r="GZ2" s="52" t="s">
        <v>275</v>
      </c>
      <c r="HA2" s="7"/>
      <c r="HB2" s="7"/>
      <c r="HC2" s="7"/>
      <c r="HD2" s="7"/>
      <c r="HE2" s="207" t="s">
        <v>187</v>
      </c>
      <c r="HF2" s="208"/>
      <c r="HG2" s="208"/>
      <c r="HH2" s="208"/>
      <c r="HI2" s="208"/>
      <c r="HJ2" s="208"/>
      <c r="HK2" s="208"/>
      <c r="HL2" s="208"/>
      <c r="HM2" s="209"/>
      <c r="HO2" s="52" t="s">
        <v>276</v>
      </c>
      <c r="HP2" s="7"/>
      <c r="HQ2" s="7"/>
      <c r="HR2" s="7"/>
      <c r="HS2" s="7"/>
      <c r="HT2" s="207" t="s">
        <v>196</v>
      </c>
      <c r="HU2" s="208"/>
      <c r="HV2" s="208"/>
      <c r="HW2" s="208"/>
      <c r="HX2" s="208"/>
      <c r="HY2" s="208"/>
      <c r="HZ2" s="208"/>
      <c r="IA2" s="208"/>
      <c r="IB2" s="209"/>
      <c r="ID2" s="52" t="s">
        <v>277</v>
      </c>
      <c r="IE2" s="7"/>
      <c r="IF2" s="7"/>
      <c r="IG2" s="7"/>
      <c r="IH2" s="7"/>
      <c r="II2" s="207" t="s">
        <v>205</v>
      </c>
      <c r="IJ2" s="208"/>
      <c r="IK2" s="208"/>
      <c r="IL2" s="208"/>
      <c r="IM2" s="208"/>
      <c r="IN2" s="208"/>
      <c r="IO2" s="208"/>
      <c r="IP2" s="208"/>
      <c r="IQ2" s="209"/>
      <c r="IS2" s="52" t="s">
        <v>278</v>
      </c>
      <c r="IT2" s="7"/>
      <c r="IU2" s="7"/>
      <c r="IV2" s="7"/>
      <c r="IW2" s="7"/>
      <c r="IX2" s="207" t="s">
        <v>214</v>
      </c>
      <c r="IY2" s="208"/>
      <c r="IZ2" s="208"/>
      <c r="JA2" s="208"/>
      <c r="JB2" s="208"/>
      <c r="JC2" s="208"/>
      <c r="JD2" s="208"/>
      <c r="JE2" s="208"/>
      <c r="JF2" s="209"/>
    </row>
    <row r="3" spans="1:266" x14ac:dyDescent="0.3">
      <c r="B3" s="2" t="s">
        <v>14</v>
      </c>
      <c r="C3" s="2" t="s">
        <v>15</v>
      </c>
      <c r="D3" s="2" t="s">
        <v>16</v>
      </c>
      <c r="E3" s="10" t="s">
        <v>17</v>
      </c>
      <c r="F3" s="11" t="s">
        <v>18</v>
      </c>
      <c r="G3" s="11" t="s">
        <v>15</v>
      </c>
      <c r="H3" s="11" t="s">
        <v>19</v>
      </c>
      <c r="I3" s="11" t="s">
        <v>20</v>
      </c>
      <c r="J3" s="11" t="s">
        <v>15</v>
      </c>
      <c r="K3" s="11" t="s">
        <v>21</v>
      </c>
      <c r="L3" s="48" t="s">
        <v>22</v>
      </c>
      <c r="M3" s="48" t="s">
        <v>15</v>
      </c>
      <c r="N3" s="48" t="s">
        <v>23</v>
      </c>
      <c r="O3" s="48" t="s">
        <v>24</v>
      </c>
      <c r="P3" s="47" t="s">
        <v>15</v>
      </c>
      <c r="Q3" s="44" t="s">
        <v>25</v>
      </c>
      <c r="R3" s="44" t="s">
        <v>15</v>
      </c>
      <c r="S3" s="44" t="s">
        <v>26</v>
      </c>
      <c r="T3" s="42" t="s">
        <v>27</v>
      </c>
      <c r="U3" s="42" t="s">
        <v>27</v>
      </c>
      <c r="V3" s="40" t="s">
        <v>28</v>
      </c>
      <c r="W3" s="40" t="s">
        <v>28</v>
      </c>
      <c r="X3" s="39" t="s">
        <v>29</v>
      </c>
      <c r="Y3" s="39" t="s">
        <v>29</v>
      </c>
      <c r="Z3" s="39" t="s">
        <v>30</v>
      </c>
      <c r="AA3" s="39" t="s">
        <v>30</v>
      </c>
      <c r="AB3" s="38" t="s">
        <v>31</v>
      </c>
      <c r="AC3" s="38" t="s">
        <v>75</v>
      </c>
      <c r="AD3" s="38" t="s">
        <v>280</v>
      </c>
      <c r="AE3" s="38" t="s">
        <v>75</v>
      </c>
      <c r="AF3" s="38" t="s">
        <v>76</v>
      </c>
      <c r="AG3" s="94"/>
      <c r="AH3" s="2" t="s">
        <v>32</v>
      </c>
      <c r="AI3" s="2" t="s">
        <v>33</v>
      </c>
      <c r="AJ3" s="2" t="s">
        <v>34</v>
      </c>
      <c r="AK3" s="2" t="s">
        <v>35</v>
      </c>
      <c r="AL3" s="2" t="s">
        <v>36</v>
      </c>
      <c r="AM3" s="2" t="s">
        <v>37</v>
      </c>
      <c r="AN3" s="14" t="s">
        <v>38</v>
      </c>
      <c r="AO3" s="15" t="s">
        <v>38</v>
      </c>
      <c r="AP3" s="15" t="s">
        <v>39</v>
      </c>
      <c r="AQ3" s="47" t="s">
        <v>40</v>
      </c>
      <c r="AR3" s="53" t="s">
        <v>41</v>
      </c>
      <c r="AS3" s="53" t="s">
        <v>41</v>
      </c>
      <c r="AT3" s="40" t="s">
        <v>42</v>
      </c>
      <c r="AU3" s="40" t="s">
        <v>42</v>
      </c>
      <c r="AV3" s="39" t="s">
        <v>29</v>
      </c>
      <c r="AW3" s="12" t="s">
        <v>29</v>
      </c>
      <c r="AX3" s="12" t="s">
        <v>30</v>
      </c>
      <c r="AY3" s="12" t="s">
        <v>30</v>
      </c>
      <c r="AZ3" s="13" t="s">
        <v>31</v>
      </c>
      <c r="BA3" s="38" t="s">
        <v>75</v>
      </c>
      <c r="BB3" s="38" t="s">
        <v>280</v>
      </c>
      <c r="BC3" s="38" t="s">
        <v>75</v>
      </c>
      <c r="BD3" s="38" t="s">
        <v>76</v>
      </c>
      <c r="BF3" s="47" t="s">
        <v>40</v>
      </c>
      <c r="BG3" s="53" t="s">
        <v>41</v>
      </c>
      <c r="BH3" s="53" t="s">
        <v>41</v>
      </c>
      <c r="BI3" s="40" t="s">
        <v>93</v>
      </c>
      <c r="BJ3" s="40" t="s">
        <v>93</v>
      </c>
      <c r="BK3" s="39" t="s">
        <v>29</v>
      </c>
      <c r="BL3" s="39" t="s">
        <v>29</v>
      </c>
      <c r="BM3" s="39" t="s">
        <v>30</v>
      </c>
      <c r="BN3" s="39" t="s">
        <v>30</v>
      </c>
      <c r="BO3" s="38" t="s">
        <v>31</v>
      </c>
      <c r="BP3" s="38" t="s">
        <v>75</v>
      </c>
      <c r="BQ3" s="38" t="s">
        <v>280</v>
      </c>
      <c r="BR3" s="38" t="s">
        <v>75</v>
      </c>
      <c r="BS3" s="38" t="s">
        <v>76</v>
      </c>
      <c r="BU3" s="47" t="s">
        <v>40</v>
      </c>
      <c r="BV3" s="53" t="s">
        <v>41</v>
      </c>
      <c r="BW3" s="53" t="s">
        <v>41</v>
      </c>
      <c r="BX3" s="40" t="s">
        <v>111</v>
      </c>
      <c r="BY3" s="40" t="s">
        <v>111</v>
      </c>
      <c r="BZ3" s="39" t="s">
        <v>29</v>
      </c>
      <c r="CA3" s="39" t="s">
        <v>29</v>
      </c>
      <c r="CB3" s="39" t="s">
        <v>30</v>
      </c>
      <c r="CC3" s="39" t="s">
        <v>30</v>
      </c>
      <c r="CD3" s="38" t="s">
        <v>31</v>
      </c>
      <c r="CE3" s="38" t="s">
        <v>75</v>
      </c>
      <c r="CF3" s="38" t="s">
        <v>280</v>
      </c>
      <c r="CG3" s="38" t="s">
        <v>75</v>
      </c>
      <c r="CH3" s="38" t="s">
        <v>76</v>
      </c>
      <c r="CJ3" s="47" t="s">
        <v>40</v>
      </c>
      <c r="CK3" s="53" t="s">
        <v>41</v>
      </c>
      <c r="CL3" s="53" t="s">
        <v>41</v>
      </c>
      <c r="CM3" s="40" t="s">
        <v>110</v>
      </c>
      <c r="CN3" s="40" t="s">
        <v>110</v>
      </c>
      <c r="CO3" s="39" t="s">
        <v>29</v>
      </c>
      <c r="CP3" s="39" t="s">
        <v>29</v>
      </c>
      <c r="CQ3" s="39" t="s">
        <v>30</v>
      </c>
      <c r="CR3" s="39" t="s">
        <v>30</v>
      </c>
      <c r="CS3" s="38" t="s">
        <v>31</v>
      </c>
      <c r="CT3" s="38" t="s">
        <v>75</v>
      </c>
      <c r="CU3" s="38" t="s">
        <v>280</v>
      </c>
      <c r="CV3" s="38" t="s">
        <v>75</v>
      </c>
      <c r="CW3" s="38" t="s">
        <v>76</v>
      </c>
      <c r="CY3" s="47" t="s">
        <v>40</v>
      </c>
      <c r="CZ3" s="53" t="s">
        <v>41</v>
      </c>
      <c r="DA3" s="53" t="s">
        <v>41</v>
      </c>
      <c r="DB3" s="40" t="s">
        <v>120</v>
      </c>
      <c r="DC3" s="40" t="s">
        <v>120</v>
      </c>
      <c r="DD3" s="39" t="s">
        <v>29</v>
      </c>
      <c r="DE3" s="39" t="s">
        <v>29</v>
      </c>
      <c r="DF3" s="39" t="s">
        <v>30</v>
      </c>
      <c r="DG3" s="39" t="s">
        <v>30</v>
      </c>
      <c r="DH3" s="38" t="s">
        <v>31</v>
      </c>
      <c r="DI3" s="38" t="s">
        <v>75</v>
      </c>
      <c r="DJ3" s="38" t="s">
        <v>280</v>
      </c>
      <c r="DK3" s="38" t="s">
        <v>75</v>
      </c>
      <c r="DL3" s="38" t="s">
        <v>76</v>
      </c>
      <c r="DN3" s="47" t="s">
        <v>40</v>
      </c>
      <c r="DO3" s="53" t="s">
        <v>41</v>
      </c>
      <c r="DP3" s="53" t="s">
        <v>41</v>
      </c>
      <c r="DQ3" s="40" t="s">
        <v>129</v>
      </c>
      <c r="DR3" s="40" t="s">
        <v>129</v>
      </c>
      <c r="DS3" s="39" t="s">
        <v>29</v>
      </c>
      <c r="DT3" s="39" t="s">
        <v>29</v>
      </c>
      <c r="DU3" s="39" t="s">
        <v>30</v>
      </c>
      <c r="DV3" s="39" t="s">
        <v>30</v>
      </c>
      <c r="DW3" s="38" t="s">
        <v>31</v>
      </c>
      <c r="DX3" s="38" t="s">
        <v>75</v>
      </c>
      <c r="DY3" s="38" t="s">
        <v>280</v>
      </c>
      <c r="DZ3" s="38" t="s">
        <v>75</v>
      </c>
      <c r="EA3" s="38" t="s">
        <v>76</v>
      </c>
      <c r="EC3" s="47" t="s">
        <v>40</v>
      </c>
      <c r="ED3" s="53" t="s">
        <v>41</v>
      </c>
      <c r="EE3" s="53" t="s">
        <v>41</v>
      </c>
      <c r="EF3" s="40" t="s">
        <v>138</v>
      </c>
      <c r="EG3" s="40" t="s">
        <v>138</v>
      </c>
      <c r="EH3" s="39" t="s">
        <v>29</v>
      </c>
      <c r="EI3" s="39" t="s">
        <v>29</v>
      </c>
      <c r="EJ3" s="39" t="s">
        <v>30</v>
      </c>
      <c r="EK3" s="39" t="s">
        <v>30</v>
      </c>
      <c r="EL3" s="38" t="s">
        <v>31</v>
      </c>
      <c r="EM3" s="38" t="s">
        <v>75</v>
      </c>
      <c r="EN3" s="38" t="s">
        <v>280</v>
      </c>
      <c r="EO3" s="38" t="s">
        <v>75</v>
      </c>
      <c r="EP3" s="38" t="s">
        <v>76</v>
      </c>
      <c r="ER3" s="47" t="s">
        <v>40</v>
      </c>
      <c r="ES3" s="53" t="s">
        <v>41</v>
      </c>
      <c r="ET3" s="53" t="s">
        <v>41</v>
      </c>
      <c r="EU3" s="40" t="s">
        <v>147</v>
      </c>
      <c r="EV3" s="40" t="s">
        <v>147</v>
      </c>
      <c r="EW3" s="39" t="s">
        <v>29</v>
      </c>
      <c r="EX3" s="39" t="s">
        <v>29</v>
      </c>
      <c r="EY3" s="39" t="s">
        <v>30</v>
      </c>
      <c r="EZ3" s="39" t="s">
        <v>30</v>
      </c>
      <c r="FA3" s="38" t="s">
        <v>31</v>
      </c>
      <c r="FB3" s="38" t="s">
        <v>75</v>
      </c>
      <c r="FC3" s="38" t="s">
        <v>280</v>
      </c>
      <c r="FD3" s="38" t="s">
        <v>75</v>
      </c>
      <c r="FE3" s="38" t="s">
        <v>76</v>
      </c>
      <c r="FG3" s="47" t="s">
        <v>40</v>
      </c>
      <c r="FH3" s="53" t="s">
        <v>41</v>
      </c>
      <c r="FI3" s="53" t="s">
        <v>41</v>
      </c>
      <c r="FJ3" s="40" t="s">
        <v>156</v>
      </c>
      <c r="FK3" s="40" t="s">
        <v>156</v>
      </c>
      <c r="FL3" s="39" t="s">
        <v>29</v>
      </c>
      <c r="FM3" s="39" t="s">
        <v>29</v>
      </c>
      <c r="FN3" s="39" t="s">
        <v>30</v>
      </c>
      <c r="FO3" s="39" t="s">
        <v>30</v>
      </c>
      <c r="FP3" s="38" t="s">
        <v>31</v>
      </c>
      <c r="FQ3" s="38" t="s">
        <v>75</v>
      </c>
      <c r="FR3" s="38" t="s">
        <v>280</v>
      </c>
      <c r="FS3" s="38" t="s">
        <v>75</v>
      </c>
      <c r="FT3" s="38" t="s">
        <v>76</v>
      </c>
      <c r="FV3" s="47" t="s">
        <v>40</v>
      </c>
      <c r="FW3" s="53" t="s">
        <v>41</v>
      </c>
      <c r="FX3" s="53" t="s">
        <v>41</v>
      </c>
      <c r="FY3" s="40" t="s">
        <v>165</v>
      </c>
      <c r="FZ3" s="40" t="s">
        <v>165</v>
      </c>
      <c r="GA3" s="39" t="s">
        <v>29</v>
      </c>
      <c r="GB3" s="39" t="s">
        <v>29</v>
      </c>
      <c r="GC3" s="39" t="s">
        <v>30</v>
      </c>
      <c r="GD3" s="39" t="s">
        <v>30</v>
      </c>
      <c r="GE3" s="38" t="s">
        <v>31</v>
      </c>
      <c r="GF3" s="38" t="s">
        <v>75</v>
      </c>
      <c r="GG3" s="38" t="s">
        <v>280</v>
      </c>
      <c r="GH3" s="38" t="s">
        <v>75</v>
      </c>
      <c r="GI3" s="38" t="s">
        <v>76</v>
      </c>
      <c r="GK3" s="47" t="s">
        <v>40</v>
      </c>
      <c r="GL3" s="53" t="s">
        <v>41</v>
      </c>
      <c r="GM3" s="53" t="s">
        <v>41</v>
      </c>
      <c r="GN3" s="40" t="s">
        <v>174</v>
      </c>
      <c r="GO3" s="40" t="s">
        <v>174</v>
      </c>
      <c r="GP3" s="39" t="s">
        <v>29</v>
      </c>
      <c r="GQ3" s="39" t="s">
        <v>29</v>
      </c>
      <c r="GR3" s="39" t="s">
        <v>30</v>
      </c>
      <c r="GS3" s="39" t="s">
        <v>30</v>
      </c>
      <c r="GT3" s="38" t="s">
        <v>31</v>
      </c>
      <c r="GU3" s="38" t="s">
        <v>75</v>
      </c>
      <c r="GV3" s="38" t="s">
        <v>280</v>
      </c>
      <c r="GW3" s="38" t="s">
        <v>75</v>
      </c>
      <c r="GX3" s="38" t="s">
        <v>76</v>
      </c>
      <c r="GZ3" s="47" t="s">
        <v>40</v>
      </c>
      <c r="HA3" s="53" t="s">
        <v>41</v>
      </c>
      <c r="HB3" s="53" t="s">
        <v>41</v>
      </c>
      <c r="HC3" s="40" t="s">
        <v>183</v>
      </c>
      <c r="HD3" s="40" t="s">
        <v>183</v>
      </c>
      <c r="HE3" s="39" t="s">
        <v>29</v>
      </c>
      <c r="HF3" s="39" t="s">
        <v>29</v>
      </c>
      <c r="HG3" s="39" t="s">
        <v>30</v>
      </c>
      <c r="HH3" s="39" t="s">
        <v>30</v>
      </c>
      <c r="HI3" s="38" t="s">
        <v>31</v>
      </c>
      <c r="HJ3" s="38" t="s">
        <v>75</v>
      </c>
      <c r="HK3" s="38" t="s">
        <v>280</v>
      </c>
      <c r="HL3" s="38" t="s">
        <v>75</v>
      </c>
      <c r="HM3" s="38" t="s">
        <v>76</v>
      </c>
      <c r="HO3" s="47" t="s">
        <v>40</v>
      </c>
      <c r="HP3" s="53" t="s">
        <v>41</v>
      </c>
      <c r="HQ3" s="53" t="s">
        <v>41</v>
      </c>
      <c r="HR3" s="40" t="s">
        <v>192</v>
      </c>
      <c r="HS3" s="40" t="s">
        <v>192</v>
      </c>
      <c r="HT3" s="39" t="s">
        <v>29</v>
      </c>
      <c r="HU3" s="39" t="s">
        <v>29</v>
      </c>
      <c r="HV3" s="39" t="s">
        <v>30</v>
      </c>
      <c r="HW3" s="39" t="s">
        <v>30</v>
      </c>
      <c r="HX3" s="38" t="s">
        <v>31</v>
      </c>
      <c r="HY3" s="38" t="s">
        <v>75</v>
      </c>
      <c r="HZ3" s="38" t="s">
        <v>280</v>
      </c>
      <c r="IA3" s="38" t="s">
        <v>75</v>
      </c>
      <c r="IB3" s="38" t="s">
        <v>76</v>
      </c>
      <c r="ID3" s="47" t="s">
        <v>40</v>
      </c>
      <c r="IE3" s="53" t="s">
        <v>41</v>
      </c>
      <c r="IF3" s="53" t="s">
        <v>41</v>
      </c>
      <c r="IG3" s="40" t="s">
        <v>201</v>
      </c>
      <c r="IH3" s="40" t="s">
        <v>201</v>
      </c>
      <c r="II3" s="39" t="s">
        <v>29</v>
      </c>
      <c r="IJ3" s="39" t="s">
        <v>29</v>
      </c>
      <c r="IK3" s="39" t="s">
        <v>30</v>
      </c>
      <c r="IL3" s="39" t="s">
        <v>30</v>
      </c>
      <c r="IM3" s="38" t="s">
        <v>31</v>
      </c>
      <c r="IN3" s="38" t="s">
        <v>75</v>
      </c>
      <c r="IO3" s="38" t="s">
        <v>280</v>
      </c>
      <c r="IP3" s="38" t="s">
        <v>75</v>
      </c>
      <c r="IQ3" s="38" t="s">
        <v>76</v>
      </c>
      <c r="IS3" s="47" t="s">
        <v>40</v>
      </c>
      <c r="IT3" s="53" t="s">
        <v>41</v>
      </c>
      <c r="IU3" s="53" t="s">
        <v>41</v>
      </c>
      <c r="IV3" s="40" t="s">
        <v>210</v>
      </c>
      <c r="IW3" s="40" t="s">
        <v>210</v>
      </c>
      <c r="IX3" s="39" t="s">
        <v>29</v>
      </c>
      <c r="IY3" s="39" t="s">
        <v>29</v>
      </c>
      <c r="IZ3" s="39" t="s">
        <v>30</v>
      </c>
      <c r="JA3" s="39" t="s">
        <v>30</v>
      </c>
      <c r="JB3" s="38" t="s">
        <v>31</v>
      </c>
      <c r="JC3" s="38" t="s">
        <v>75</v>
      </c>
      <c r="JD3" s="38" t="s">
        <v>280</v>
      </c>
      <c r="JE3" s="38" t="s">
        <v>75</v>
      </c>
      <c r="JF3" s="38" t="s">
        <v>76</v>
      </c>
    </row>
    <row r="4" spans="1:266" ht="15" thickBot="1" x14ac:dyDescent="0.35">
      <c r="B4" s="4" t="s">
        <v>5</v>
      </c>
      <c r="C4" s="4" t="s">
        <v>43</v>
      </c>
      <c r="D4" s="4" t="s">
        <v>44</v>
      </c>
      <c r="E4" s="16" t="s">
        <v>6</v>
      </c>
      <c r="F4" s="17" t="s">
        <v>45</v>
      </c>
      <c r="G4" s="17" t="s">
        <v>46</v>
      </c>
      <c r="H4" s="17" t="s">
        <v>6</v>
      </c>
      <c r="I4" s="17" t="s">
        <v>45</v>
      </c>
      <c r="J4" s="17" t="s">
        <v>46</v>
      </c>
      <c r="K4" s="17" t="s">
        <v>6</v>
      </c>
      <c r="L4" s="49" t="s">
        <v>45</v>
      </c>
      <c r="M4" s="49" t="s">
        <v>46</v>
      </c>
      <c r="N4" s="49" t="s">
        <v>6</v>
      </c>
      <c r="O4" s="49" t="s">
        <v>45</v>
      </c>
      <c r="P4" s="46" t="s">
        <v>46</v>
      </c>
      <c r="Q4" s="45" t="s">
        <v>47</v>
      </c>
      <c r="R4" s="45" t="s">
        <v>46</v>
      </c>
      <c r="S4" s="45" t="s">
        <v>48</v>
      </c>
      <c r="T4" s="43" t="s">
        <v>281</v>
      </c>
      <c r="U4" s="43" t="s">
        <v>59</v>
      </c>
      <c r="V4" s="41" t="s">
        <v>282</v>
      </c>
      <c r="W4" s="41" t="s">
        <v>283</v>
      </c>
      <c r="X4" s="37" t="s">
        <v>53</v>
      </c>
      <c r="Y4" s="37" t="s">
        <v>54</v>
      </c>
      <c r="Z4" s="37" t="s">
        <v>53</v>
      </c>
      <c r="AA4" s="37" t="s">
        <v>54</v>
      </c>
      <c r="AB4" s="37" t="s">
        <v>55</v>
      </c>
      <c r="AC4" s="37" t="s">
        <v>77</v>
      </c>
      <c r="AD4" s="37" t="s">
        <v>78</v>
      </c>
      <c r="AE4" s="37" t="s">
        <v>79</v>
      </c>
      <c r="AF4" s="37" t="s">
        <v>284</v>
      </c>
      <c r="AG4" s="94"/>
      <c r="AH4" s="5" t="s">
        <v>56</v>
      </c>
      <c r="AI4" s="5" t="s">
        <v>57</v>
      </c>
      <c r="AJ4" s="5" t="s">
        <v>57</v>
      </c>
      <c r="AK4" s="5" t="s">
        <v>57</v>
      </c>
      <c r="AL4" s="4" t="s">
        <v>6</v>
      </c>
      <c r="AM4" s="4" t="s">
        <v>5</v>
      </c>
      <c r="AN4" s="19" t="s">
        <v>7</v>
      </c>
      <c r="AO4" s="20" t="s">
        <v>7</v>
      </c>
      <c r="AP4" s="20" t="s">
        <v>58</v>
      </c>
      <c r="AQ4" s="46" t="s">
        <v>59</v>
      </c>
      <c r="AR4" s="54" t="s">
        <v>285</v>
      </c>
      <c r="AS4" s="54" t="s">
        <v>286</v>
      </c>
      <c r="AT4" s="41" t="s">
        <v>282</v>
      </c>
      <c r="AU4" s="55" t="s">
        <v>283</v>
      </c>
      <c r="AV4" s="37" t="s">
        <v>62</v>
      </c>
      <c r="AW4" s="18" t="s">
        <v>63</v>
      </c>
      <c r="AX4" s="18" t="s">
        <v>62</v>
      </c>
      <c r="AY4" s="18" t="s">
        <v>63</v>
      </c>
      <c r="AZ4" s="18" t="s">
        <v>64</v>
      </c>
      <c r="BA4" s="37" t="s">
        <v>77</v>
      </c>
      <c r="BB4" s="37" t="s">
        <v>78</v>
      </c>
      <c r="BC4" s="37" t="s">
        <v>79</v>
      </c>
      <c r="BD4" s="37" t="s">
        <v>284</v>
      </c>
      <c r="BF4" s="46" t="s">
        <v>59</v>
      </c>
      <c r="BG4" s="54" t="s">
        <v>287</v>
      </c>
      <c r="BH4" s="54" t="s">
        <v>288</v>
      </c>
      <c r="BI4" s="41" t="s">
        <v>282</v>
      </c>
      <c r="BJ4" s="55" t="s">
        <v>283</v>
      </c>
      <c r="BK4" s="37" t="s">
        <v>92</v>
      </c>
      <c r="BL4" s="37" t="s">
        <v>91</v>
      </c>
      <c r="BM4" s="37" t="s">
        <v>92</v>
      </c>
      <c r="BN4" s="37" t="s">
        <v>91</v>
      </c>
      <c r="BO4" s="37" t="s">
        <v>90</v>
      </c>
      <c r="BP4" s="37" t="s">
        <v>77</v>
      </c>
      <c r="BQ4" s="37" t="s">
        <v>78</v>
      </c>
      <c r="BR4" s="37" t="s">
        <v>79</v>
      </c>
      <c r="BS4" s="37" t="s">
        <v>289</v>
      </c>
      <c r="BU4" s="46" t="s">
        <v>59</v>
      </c>
      <c r="BV4" s="54" t="s">
        <v>290</v>
      </c>
      <c r="BW4" s="54" t="s">
        <v>291</v>
      </c>
      <c r="BX4" s="41" t="s">
        <v>282</v>
      </c>
      <c r="BY4" s="55" t="s">
        <v>283</v>
      </c>
      <c r="BZ4" s="37" t="s">
        <v>102</v>
      </c>
      <c r="CA4" s="37" t="s">
        <v>104</v>
      </c>
      <c r="CB4" s="37" t="s">
        <v>102</v>
      </c>
      <c r="CC4" s="37" t="s">
        <v>104</v>
      </c>
      <c r="CD4" s="37" t="s">
        <v>105</v>
      </c>
      <c r="CE4" s="37" t="s">
        <v>77</v>
      </c>
      <c r="CF4" s="37" t="s">
        <v>78</v>
      </c>
      <c r="CG4" s="37" t="s">
        <v>79</v>
      </c>
      <c r="CH4" s="37" t="s">
        <v>292</v>
      </c>
      <c r="CJ4" s="46" t="s">
        <v>59</v>
      </c>
      <c r="CK4" s="54" t="s">
        <v>293</v>
      </c>
      <c r="CL4" s="54" t="s">
        <v>294</v>
      </c>
      <c r="CM4" s="41" t="s">
        <v>282</v>
      </c>
      <c r="CN4" s="55" t="s">
        <v>283</v>
      </c>
      <c r="CO4" s="37" t="s">
        <v>112</v>
      </c>
      <c r="CP4" s="37" t="s">
        <v>113</v>
      </c>
      <c r="CQ4" s="37" t="s">
        <v>112</v>
      </c>
      <c r="CR4" s="37" t="s">
        <v>113</v>
      </c>
      <c r="CS4" s="37" t="s">
        <v>114</v>
      </c>
      <c r="CT4" s="37" t="s">
        <v>77</v>
      </c>
      <c r="CU4" s="37" t="s">
        <v>78</v>
      </c>
      <c r="CV4" s="37" t="s">
        <v>79</v>
      </c>
      <c r="CW4" s="37" t="s">
        <v>295</v>
      </c>
      <c r="CY4" s="46" t="s">
        <v>59</v>
      </c>
      <c r="CZ4" s="54" t="s">
        <v>296</v>
      </c>
      <c r="DA4" s="54" t="s">
        <v>297</v>
      </c>
      <c r="DB4" s="41" t="s">
        <v>282</v>
      </c>
      <c r="DC4" s="55" t="s">
        <v>283</v>
      </c>
      <c r="DD4" s="37" t="s">
        <v>121</v>
      </c>
      <c r="DE4" s="37" t="s">
        <v>122</v>
      </c>
      <c r="DF4" s="37" t="s">
        <v>121</v>
      </c>
      <c r="DG4" s="37" t="s">
        <v>122</v>
      </c>
      <c r="DH4" s="37" t="s">
        <v>124</v>
      </c>
      <c r="DI4" s="37" t="s">
        <v>77</v>
      </c>
      <c r="DJ4" s="37" t="s">
        <v>78</v>
      </c>
      <c r="DK4" s="37" t="s">
        <v>79</v>
      </c>
      <c r="DL4" s="37" t="s">
        <v>298</v>
      </c>
      <c r="DN4" s="46" t="s">
        <v>59</v>
      </c>
      <c r="DO4" s="54" t="s">
        <v>299</v>
      </c>
      <c r="DP4" s="54" t="s">
        <v>300</v>
      </c>
      <c r="DQ4" s="41" t="s">
        <v>282</v>
      </c>
      <c r="DR4" s="55" t="s">
        <v>283</v>
      </c>
      <c r="DS4" s="37" t="s">
        <v>130</v>
      </c>
      <c r="DT4" s="37" t="s">
        <v>131</v>
      </c>
      <c r="DU4" s="37" t="s">
        <v>130</v>
      </c>
      <c r="DV4" s="37" t="s">
        <v>131</v>
      </c>
      <c r="DW4" s="37" t="s">
        <v>132</v>
      </c>
      <c r="DX4" s="37" t="s">
        <v>77</v>
      </c>
      <c r="DY4" s="37" t="s">
        <v>78</v>
      </c>
      <c r="DZ4" s="37" t="s">
        <v>79</v>
      </c>
      <c r="EA4" s="37" t="s">
        <v>301</v>
      </c>
      <c r="EC4" s="46" t="s">
        <v>59</v>
      </c>
      <c r="ED4" s="54" t="s">
        <v>302</v>
      </c>
      <c r="EE4" s="54" t="s">
        <v>303</v>
      </c>
      <c r="EF4" s="41" t="s">
        <v>282</v>
      </c>
      <c r="EG4" s="55" t="s">
        <v>283</v>
      </c>
      <c r="EH4" s="37" t="s">
        <v>139</v>
      </c>
      <c r="EI4" s="37" t="s">
        <v>140</v>
      </c>
      <c r="EJ4" s="37" t="s">
        <v>139</v>
      </c>
      <c r="EK4" s="37" t="s">
        <v>140</v>
      </c>
      <c r="EL4" s="37" t="s">
        <v>142</v>
      </c>
      <c r="EM4" s="37" t="s">
        <v>77</v>
      </c>
      <c r="EN4" s="37" t="s">
        <v>78</v>
      </c>
      <c r="EO4" s="37" t="s">
        <v>79</v>
      </c>
      <c r="EP4" s="37" t="s">
        <v>304</v>
      </c>
      <c r="ER4" s="46" t="s">
        <v>59</v>
      </c>
      <c r="ES4" s="54" t="s">
        <v>305</v>
      </c>
      <c r="ET4" s="54" t="s">
        <v>306</v>
      </c>
      <c r="EU4" s="41" t="s">
        <v>282</v>
      </c>
      <c r="EV4" s="55" t="s">
        <v>283</v>
      </c>
      <c r="EW4" s="37" t="s">
        <v>149</v>
      </c>
      <c r="EX4" s="37" t="s">
        <v>150</v>
      </c>
      <c r="EY4" s="37" t="s">
        <v>149</v>
      </c>
      <c r="EZ4" s="37" t="s">
        <v>150</v>
      </c>
      <c r="FA4" s="37" t="s">
        <v>151</v>
      </c>
      <c r="FB4" s="37" t="s">
        <v>77</v>
      </c>
      <c r="FC4" s="37" t="s">
        <v>78</v>
      </c>
      <c r="FD4" s="37" t="s">
        <v>79</v>
      </c>
      <c r="FE4" s="37" t="s">
        <v>307</v>
      </c>
      <c r="FG4" s="46" t="s">
        <v>59</v>
      </c>
      <c r="FH4" s="54" t="s">
        <v>308</v>
      </c>
      <c r="FI4" s="54" t="s">
        <v>309</v>
      </c>
      <c r="FJ4" s="41" t="s">
        <v>282</v>
      </c>
      <c r="FK4" s="55" t="s">
        <v>283</v>
      </c>
      <c r="FL4" s="37" t="s">
        <v>157</v>
      </c>
      <c r="FM4" s="37" t="s">
        <v>158</v>
      </c>
      <c r="FN4" s="37" t="s">
        <v>157</v>
      </c>
      <c r="FO4" s="37" t="s">
        <v>158</v>
      </c>
      <c r="FP4" s="37" t="s">
        <v>159</v>
      </c>
      <c r="FQ4" s="37" t="s">
        <v>77</v>
      </c>
      <c r="FR4" s="37" t="s">
        <v>78</v>
      </c>
      <c r="FS4" s="37" t="s">
        <v>79</v>
      </c>
      <c r="FT4" s="37" t="s">
        <v>310</v>
      </c>
      <c r="FV4" s="46" t="s">
        <v>59</v>
      </c>
      <c r="FW4" s="54" t="s">
        <v>311</v>
      </c>
      <c r="FX4" s="54" t="s">
        <v>312</v>
      </c>
      <c r="FY4" s="41" t="s">
        <v>282</v>
      </c>
      <c r="FZ4" s="55" t="s">
        <v>283</v>
      </c>
      <c r="GA4" s="37" t="s">
        <v>166</v>
      </c>
      <c r="GB4" s="37" t="s">
        <v>167</v>
      </c>
      <c r="GC4" s="37" t="s">
        <v>166</v>
      </c>
      <c r="GD4" s="37" t="s">
        <v>167</v>
      </c>
      <c r="GE4" s="37" t="s">
        <v>168</v>
      </c>
      <c r="GF4" s="37" t="s">
        <v>77</v>
      </c>
      <c r="GG4" s="37" t="s">
        <v>78</v>
      </c>
      <c r="GH4" s="37" t="s">
        <v>79</v>
      </c>
      <c r="GI4" s="37" t="s">
        <v>313</v>
      </c>
      <c r="GK4" s="46" t="s">
        <v>59</v>
      </c>
      <c r="GL4" s="54" t="s">
        <v>314</v>
      </c>
      <c r="GM4" s="54" t="s">
        <v>315</v>
      </c>
      <c r="GN4" s="41" t="s">
        <v>282</v>
      </c>
      <c r="GO4" s="55" t="s">
        <v>283</v>
      </c>
      <c r="GP4" s="37" t="s">
        <v>175</v>
      </c>
      <c r="GQ4" s="37" t="s">
        <v>176</v>
      </c>
      <c r="GR4" s="37" t="s">
        <v>175</v>
      </c>
      <c r="GS4" s="37" t="s">
        <v>176</v>
      </c>
      <c r="GT4" s="37" t="s">
        <v>177</v>
      </c>
      <c r="GU4" s="37" t="s">
        <v>77</v>
      </c>
      <c r="GV4" s="37" t="s">
        <v>78</v>
      </c>
      <c r="GW4" s="37" t="s">
        <v>79</v>
      </c>
      <c r="GX4" s="37" t="s">
        <v>316</v>
      </c>
      <c r="GZ4" s="46" t="s">
        <v>59</v>
      </c>
      <c r="HA4" s="54" t="s">
        <v>317</v>
      </c>
      <c r="HB4" s="54" t="s">
        <v>318</v>
      </c>
      <c r="HC4" s="41" t="s">
        <v>282</v>
      </c>
      <c r="HD4" s="55" t="s">
        <v>283</v>
      </c>
      <c r="HE4" s="37" t="s">
        <v>184</v>
      </c>
      <c r="HF4" s="37" t="s">
        <v>185</v>
      </c>
      <c r="HG4" s="37" t="s">
        <v>184</v>
      </c>
      <c r="HH4" s="37" t="s">
        <v>185</v>
      </c>
      <c r="HI4" s="37" t="s">
        <v>186</v>
      </c>
      <c r="HJ4" s="37" t="s">
        <v>77</v>
      </c>
      <c r="HK4" s="37" t="s">
        <v>78</v>
      </c>
      <c r="HL4" s="37" t="s">
        <v>79</v>
      </c>
      <c r="HM4" s="37" t="s">
        <v>319</v>
      </c>
      <c r="HO4" s="46" t="s">
        <v>59</v>
      </c>
      <c r="HP4" s="54" t="s">
        <v>320</v>
      </c>
      <c r="HQ4" s="54" t="s">
        <v>321</v>
      </c>
      <c r="HR4" s="41" t="s">
        <v>282</v>
      </c>
      <c r="HS4" s="55" t="s">
        <v>283</v>
      </c>
      <c r="HT4" s="37" t="s">
        <v>193</v>
      </c>
      <c r="HU4" s="37" t="s">
        <v>194</v>
      </c>
      <c r="HV4" s="37" t="s">
        <v>193</v>
      </c>
      <c r="HW4" s="37" t="s">
        <v>194</v>
      </c>
      <c r="HX4" s="37" t="s">
        <v>195</v>
      </c>
      <c r="HY4" s="37" t="s">
        <v>77</v>
      </c>
      <c r="HZ4" s="37" t="s">
        <v>78</v>
      </c>
      <c r="IA4" s="37" t="s">
        <v>79</v>
      </c>
      <c r="IB4" s="37" t="s">
        <v>322</v>
      </c>
      <c r="ID4" s="46" t="s">
        <v>59</v>
      </c>
      <c r="IE4" s="54" t="s">
        <v>323</v>
      </c>
      <c r="IF4" s="54" t="s">
        <v>324</v>
      </c>
      <c r="IG4" s="41" t="s">
        <v>282</v>
      </c>
      <c r="IH4" s="55" t="s">
        <v>283</v>
      </c>
      <c r="II4" s="37" t="s">
        <v>202</v>
      </c>
      <c r="IJ4" s="37" t="s">
        <v>203</v>
      </c>
      <c r="IK4" s="37" t="s">
        <v>202</v>
      </c>
      <c r="IL4" s="37" t="s">
        <v>203</v>
      </c>
      <c r="IM4" s="37" t="s">
        <v>204</v>
      </c>
      <c r="IN4" s="37" t="s">
        <v>77</v>
      </c>
      <c r="IO4" s="37" t="s">
        <v>78</v>
      </c>
      <c r="IP4" s="37" t="s">
        <v>79</v>
      </c>
      <c r="IQ4" s="37" t="s">
        <v>325</v>
      </c>
      <c r="IS4" s="46" t="s">
        <v>59</v>
      </c>
      <c r="IT4" s="54" t="s">
        <v>326</v>
      </c>
      <c r="IU4" s="54" t="s">
        <v>327</v>
      </c>
      <c r="IV4" s="41" t="s">
        <v>282</v>
      </c>
      <c r="IW4" s="55" t="s">
        <v>283</v>
      </c>
      <c r="IX4" s="37" t="s">
        <v>211</v>
      </c>
      <c r="IY4" s="37" t="s">
        <v>212</v>
      </c>
      <c r="IZ4" s="37" t="s">
        <v>211</v>
      </c>
      <c r="JA4" s="37" t="s">
        <v>212</v>
      </c>
      <c r="JB4" s="37" t="s">
        <v>213</v>
      </c>
      <c r="JC4" s="37" t="s">
        <v>77</v>
      </c>
      <c r="JD4" s="37" t="s">
        <v>78</v>
      </c>
      <c r="JE4" s="37" t="s">
        <v>79</v>
      </c>
      <c r="JF4" s="37" t="s">
        <v>328</v>
      </c>
    </row>
    <row r="5" spans="1:266" x14ac:dyDescent="0.3">
      <c r="A5" s="30" t="s">
        <v>332</v>
      </c>
      <c r="B5" s="81">
        <v>6</v>
      </c>
      <c r="C5" s="82">
        <v>9.2672283481767774</v>
      </c>
      <c r="D5" s="82">
        <v>611.94640049078009</v>
      </c>
      <c r="E5" s="82">
        <v>6.2096628200281865</v>
      </c>
      <c r="F5" s="82">
        <v>618.15606331080824</v>
      </c>
      <c r="G5" s="82">
        <v>9.2240175447356503</v>
      </c>
      <c r="H5" s="82">
        <v>6.2240471030433557</v>
      </c>
      <c r="I5" s="82">
        <v>618.1704475938235</v>
      </c>
      <c r="J5" s="82">
        <v>9.2239190997755873</v>
      </c>
      <c r="K5" s="82">
        <v>6.2240799511149607</v>
      </c>
      <c r="L5" s="82">
        <v>618.17048044189505</v>
      </c>
      <c r="M5" s="82">
        <v>9.2239188749658361</v>
      </c>
      <c r="N5" s="82">
        <v>6.2240800261274991</v>
      </c>
      <c r="O5" s="82">
        <v>618.17048051690756</v>
      </c>
      <c r="P5" s="82">
        <v>9.2239188744524547</v>
      </c>
      <c r="Q5" s="82">
        <v>618.17048051690756</v>
      </c>
      <c r="R5" s="82">
        <v>9.2239188744524547</v>
      </c>
      <c r="S5" s="82">
        <v>9.2455736113146152</v>
      </c>
      <c r="T5" s="82">
        <v>-0.26674171681833092</v>
      </c>
      <c r="U5" s="82">
        <v>1.6386534882563726</v>
      </c>
      <c r="V5" s="82">
        <v>613.5689873475701</v>
      </c>
      <c r="W5" s="82">
        <v>-0.36544259499741549</v>
      </c>
      <c r="X5" s="82">
        <v>620.55964347717759</v>
      </c>
      <c r="Y5" s="82">
        <v>-0.89549153385180047</v>
      </c>
      <c r="Z5" s="82">
        <v>633.72140558235856</v>
      </c>
      <c r="AA5" s="82">
        <v>-3.0379768398978677</v>
      </c>
      <c r="AB5" s="135">
        <v>9.2455736113146152</v>
      </c>
      <c r="AC5" s="83">
        <v>6</v>
      </c>
      <c r="AD5" s="84">
        <v>75.648643953010179</v>
      </c>
      <c r="AE5" s="83">
        <v>5.9243513560469898</v>
      </c>
      <c r="AF5" s="84">
        <v>15.129728790602035</v>
      </c>
      <c r="AG5" s="95"/>
      <c r="AH5" s="85">
        <v>16</v>
      </c>
      <c r="AI5" s="86">
        <v>119.50233650493696</v>
      </c>
      <c r="AJ5" s="82">
        <v>118.2575204996772</v>
      </c>
      <c r="AK5" s="82">
        <v>112.03344047337841</v>
      </c>
      <c r="AL5" s="87">
        <v>730.20392099045728</v>
      </c>
      <c r="AM5" s="82">
        <v>8.557804163903981</v>
      </c>
      <c r="AN5" s="136">
        <v>4.8902333132472893E-2</v>
      </c>
      <c r="AO5" s="88">
        <v>4.8902333106660714E-2</v>
      </c>
      <c r="AP5" s="89">
        <v>1.4046913655644446E-2</v>
      </c>
      <c r="AQ5" s="90">
        <v>7.4688960315585602</v>
      </c>
      <c r="AR5" s="91">
        <v>-1.2711250187309713E-3</v>
      </c>
      <c r="AS5" s="82">
        <v>7.808802727966511E-3</v>
      </c>
      <c r="AT5" s="82">
        <v>621.04569218185657</v>
      </c>
      <c r="AU5" s="82">
        <v>-0.36671372001614644</v>
      </c>
      <c r="AV5" s="82">
        <v>628.03679816548856</v>
      </c>
      <c r="AW5" s="82">
        <v>-0.89079589451233143</v>
      </c>
      <c r="AX5" s="82">
        <v>641.20038410206587</v>
      </c>
      <c r="AY5" s="82">
        <v>-3.0220467690796919</v>
      </c>
      <c r="AZ5" s="135">
        <v>9.1966712781821425</v>
      </c>
      <c r="BA5" s="83">
        <v>5.9091789907525065</v>
      </c>
      <c r="BB5" s="84">
        <v>76.096635781122586</v>
      </c>
      <c r="BC5" s="83">
        <v>5.8330823549713839</v>
      </c>
      <c r="BD5" s="84">
        <v>15.219327156224518</v>
      </c>
      <c r="BE5" s="95"/>
      <c r="BF5" s="90">
        <v>7.508266713672727</v>
      </c>
      <c r="BG5" s="91">
        <v>-1.2708578774373739E-3</v>
      </c>
      <c r="BH5" s="82">
        <v>7.849402940993077E-3</v>
      </c>
      <c r="BI5" s="82">
        <v>628.56180829847028</v>
      </c>
      <c r="BJ5" s="82">
        <v>-0.3679845778935838</v>
      </c>
      <c r="BK5" s="82">
        <v>635.55335904329002</v>
      </c>
      <c r="BL5" s="82">
        <v>-0.88609960625149564</v>
      </c>
      <c r="BM5" s="82">
        <v>648.71875922193772</v>
      </c>
      <c r="BN5" s="82">
        <v>-3.0061144967799693</v>
      </c>
      <c r="BO5" s="135">
        <v>9.1477689450496698</v>
      </c>
      <c r="BP5" s="83">
        <v>5.8181281205891695</v>
      </c>
      <c r="BQ5" s="84">
        <v>77.204316299681608</v>
      </c>
      <c r="BR5" s="83">
        <v>5.7409238042894879</v>
      </c>
      <c r="BS5" s="84">
        <v>15.440863259936322</v>
      </c>
      <c r="BT5" s="95"/>
      <c r="BU5" s="90">
        <v>7.5480601912239642</v>
      </c>
      <c r="BV5" s="91">
        <v>-1.2705898103574519E-3</v>
      </c>
      <c r="BW5" s="82">
        <v>7.8904272752999844E-3</v>
      </c>
      <c r="BX5" s="82">
        <v>636.11775891696959</v>
      </c>
      <c r="BY5" s="82">
        <v>-0.36925516770394123</v>
      </c>
      <c r="BZ5" s="82">
        <v>643.10974932981628</v>
      </c>
      <c r="CA5" s="82">
        <v>-0.8814026724904156</v>
      </c>
      <c r="CB5" s="82">
        <v>656.27695415988683</v>
      </c>
      <c r="CC5" s="82">
        <v>-2.9901800346049425</v>
      </c>
      <c r="CD5" s="135">
        <v>9.098866611917197</v>
      </c>
      <c r="CE5" s="83">
        <v>5.7255641495518974</v>
      </c>
      <c r="CF5" s="84">
        <v>77.009667309604339</v>
      </c>
      <c r="CG5" s="83">
        <v>5.6485544822422931</v>
      </c>
      <c r="CH5" s="84">
        <v>15.401933461920867</v>
      </c>
      <c r="CI5" s="95"/>
      <c r="CJ5" s="90">
        <v>7.5882832808648768</v>
      </c>
      <c r="CK5" s="91">
        <v>-1.2703208176860761E-3</v>
      </c>
      <c r="CL5" s="82">
        <v>7.9318825718060152E-3</v>
      </c>
      <c r="CM5" s="82">
        <v>643.71397408040627</v>
      </c>
      <c r="CN5" s="82">
        <v>-0.37052548852162731</v>
      </c>
      <c r="CO5" s="82">
        <v>650.70639906779911</v>
      </c>
      <c r="CP5" s="82">
        <v>-0.87670509665068397</v>
      </c>
      <c r="CQ5" s="82">
        <v>663.87539895733028</v>
      </c>
      <c r="CR5" s="82">
        <v>-2.9742433941624462</v>
      </c>
      <c r="CS5" s="135">
        <v>9.0499642787847243</v>
      </c>
      <c r="CT5" s="83">
        <v>5.6333248196533265</v>
      </c>
      <c r="CU5" s="84">
        <v>78.685295830736919</v>
      </c>
      <c r="CV5" s="83">
        <v>5.5546395238225896</v>
      </c>
      <c r="CW5" s="84">
        <v>15.737059166147384</v>
      </c>
      <c r="CX5" s="95"/>
      <c r="CY5" s="90">
        <v>7.6289429465877321</v>
      </c>
      <c r="CZ5" s="91">
        <v>-1.2700508996195646E-3</v>
      </c>
      <c r="DA5" s="82">
        <v>7.9737758193162128E-3</v>
      </c>
      <c r="DB5" s="82">
        <v>651.3508908028133</v>
      </c>
      <c r="DC5" s="82">
        <v>-0.37179553942124688</v>
      </c>
      <c r="DD5" s="82">
        <v>658.3437452709544</v>
      </c>
      <c r="DE5" s="82">
        <v>-0.87200688215436106</v>
      </c>
      <c r="DF5" s="82">
        <v>671.51453062667622</v>
      </c>
      <c r="DG5" s="82">
        <v>-2.9583045870619054</v>
      </c>
      <c r="DH5" s="135">
        <v>9.0010619456522516</v>
      </c>
      <c r="DI5" s="83">
        <v>5.5390592620899852</v>
      </c>
      <c r="DJ5" s="84">
        <v>78.102288099625383</v>
      </c>
      <c r="DK5" s="83">
        <v>5.4609569739903598</v>
      </c>
      <c r="DL5" s="84">
        <v>15.620457619925077</v>
      </c>
      <c r="DM5" s="95"/>
      <c r="DN5" s="90">
        <v>7.6700463037268882</v>
      </c>
      <c r="DO5" s="91">
        <v>-1.2697800563543202E-3</v>
      </c>
      <c r="DP5" s="82">
        <v>8.0161141585305545E-3</v>
      </c>
      <c r="DQ5" s="82">
        <v>659.02895322069867</v>
      </c>
      <c r="DR5" s="82">
        <v>-0.37306531947760119</v>
      </c>
      <c r="DS5" s="82">
        <v>666.02223207547763</v>
      </c>
      <c r="DT5" s="82">
        <v>-0.86730803242397236</v>
      </c>
      <c r="DU5" s="82">
        <v>679.19479330281968</v>
      </c>
      <c r="DV5" s="82">
        <v>-2.9423636249143201</v>
      </c>
      <c r="DW5" s="135">
        <v>8.9521596125197789</v>
      </c>
      <c r="DX5" s="83">
        <v>5.445287573323375</v>
      </c>
      <c r="DY5" s="84">
        <v>79.878113338866186</v>
      </c>
      <c r="DZ5" s="83">
        <v>5.3654094599845088</v>
      </c>
      <c r="EA5" s="84">
        <v>15.975622667773237</v>
      </c>
      <c r="EB5" s="95"/>
      <c r="EC5" s="90">
        <v>7.7116006230924317</v>
      </c>
      <c r="ED5" s="91">
        <v>-1.2695082880877678E-3</v>
      </c>
      <c r="EE5" s="82">
        <v>8.0589048861986444E-3</v>
      </c>
      <c r="EF5" s="82">
        <v>666.74861274867726</v>
      </c>
      <c r="EG5" s="82">
        <v>-0.37433482776568894</v>
      </c>
      <c r="EH5" s="82">
        <v>673.74231089567456</v>
      </c>
      <c r="EI5" s="82">
        <v>-0.86260855088250687</v>
      </c>
      <c r="EJ5" s="82">
        <v>686.91663839877253</v>
      </c>
      <c r="EK5" s="82">
        <v>-2.9264205193322632</v>
      </c>
      <c r="EL5" s="135">
        <v>8.9032572793873062</v>
      </c>
      <c r="EM5" s="83">
        <v>5.3495913237213806</v>
      </c>
      <c r="EN5" s="84">
        <v>79.296338251260153</v>
      </c>
      <c r="EO5" s="83">
        <v>5.2702949854701204</v>
      </c>
      <c r="EP5" s="84">
        <v>15.859267650252031</v>
      </c>
      <c r="EQ5" s="95"/>
      <c r="ER5" s="90">
        <v>7.7536133352400265</v>
      </c>
      <c r="ES5" s="91">
        <v>-1.2692355950178003E-3</v>
      </c>
      <c r="ET5" s="82">
        <v>8.1021554594017785E-3</v>
      </c>
      <c r="EU5" s="82">
        <v>674.51032823937669</v>
      </c>
      <c r="EV5" s="82">
        <v>-0.37560406336070673</v>
      </c>
      <c r="EW5" s="82">
        <v>681.50444058386722</v>
      </c>
      <c r="EX5" s="82">
        <v>-0.85790844095341234</v>
      </c>
      <c r="EY5" s="82">
        <v>694.68052476557023</v>
      </c>
      <c r="EZ5" s="82">
        <v>-2.910475281929866</v>
      </c>
      <c r="FA5" s="135">
        <v>8.8543549462548334</v>
      </c>
      <c r="FB5" s="83">
        <v>5.2542771370963273</v>
      </c>
      <c r="FC5" s="84">
        <v>81.036162384233279</v>
      </c>
      <c r="FD5" s="83">
        <v>5.173240974712094</v>
      </c>
      <c r="FE5" s="84">
        <v>16.207232476846656</v>
      </c>
      <c r="FF5" s="95"/>
      <c r="FG5" s="90">
        <v>7.7960920348822738</v>
      </c>
      <c r="FH5" s="91">
        <v>-1.2689619773430764E-3</v>
      </c>
      <c r="FI5" s="82">
        <v>8.1458734999823919E-3</v>
      </c>
      <c r="FJ5" s="82">
        <v>682.31456614775891</v>
      </c>
      <c r="FK5" s="82">
        <v>-0.37687302533804978</v>
      </c>
      <c r="FL5" s="82">
        <v>689.30908759471583</v>
      </c>
      <c r="FM5" s="82">
        <v>-0.85320770606059582</v>
      </c>
      <c r="FN5" s="82">
        <v>702.48691885659321</v>
      </c>
      <c r="FO5" s="82">
        <v>-2.8945279243228157</v>
      </c>
      <c r="FP5" s="135">
        <v>8.8054526131223607</v>
      </c>
      <c r="FQ5" s="83">
        <v>5.1571816350451725</v>
      </c>
      <c r="FR5" s="84">
        <v>80.832925654276806</v>
      </c>
      <c r="FS5" s="83">
        <v>5.0763487093908957</v>
      </c>
      <c r="FT5" s="84">
        <v>16.16658513085536</v>
      </c>
      <c r="FU5" s="95"/>
      <c r="FV5" s="90">
        <v>7.8390444854470394</v>
      </c>
      <c r="FW5" s="91">
        <v>-1.2686874352629792E-3</v>
      </c>
      <c r="FX5" s="82">
        <v>8.190066799118911E-3</v>
      </c>
      <c r="FY5" s="82">
        <v>690.16180070000507</v>
      </c>
      <c r="FZ5" s="82">
        <v>-0.37814171277331277</v>
      </c>
      <c r="GA5" s="82">
        <v>697.15672615410369</v>
      </c>
      <c r="GB5" s="82">
        <v>-0.84850634962841898</v>
      </c>
      <c r="GC5" s="82">
        <v>710.33629489645227</v>
      </c>
      <c r="GD5" s="82">
        <v>-2.8785784581283425</v>
      </c>
      <c r="GE5" s="135">
        <v>8.756550279989888</v>
      </c>
      <c r="GF5" s="83">
        <v>5.0600340231300871</v>
      </c>
      <c r="GG5" s="84">
        <v>82.280532086990377</v>
      </c>
      <c r="GH5" s="83">
        <v>4.9777534910430967</v>
      </c>
      <c r="GI5" s="84">
        <v>16.456106417398075</v>
      </c>
      <c r="GJ5" s="97"/>
      <c r="GK5" s="90">
        <v>7.8824786237885522</v>
      </c>
      <c r="GL5" s="91">
        <v>-1.26841196897753E-3</v>
      </c>
      <c r="GM5" s="82">
        <v>8.2347433220536035E-3</v>
      </c>
      <c r="GN5" s="82">
        <v>698.05251406711568</v>
      </c>
      <c r="GO5" s="82">
        <v>-0.3794101247422903</v>
      </c>
      <c r="GP5" s="82">
        <v>705.04783843273674</v>
      </c>
      <c r="GQ5" s="82">
        <v>-0.84380437508169581</v>
      </c>
      <c r="GR5" s="82">
        <v>718.22913505458735</v>
      </c>
      <c r="GS5" s="82">
        <v>-2.8626268949652118</v>
      </c>
      <c r="GT5" s="135">
        <v>8.7076479468574153</v>
      </c>
      <c r="GU5" s="83">
        <v>4.9614481295898827</v>
      </c>
      <c r="GV5" s="84">
        <v>82.618324916793114</v>
      </c>
      <c r="GW5" s="83">
        <v>4.8788298046730896</v>
      </c>
      <c r="GX5" s="84">
        <v>16.523664983358621</v>
      </c>
      <c r="GY5" s="97"/>
      <c r="GZ5" s="90">
        <v>7.926402565057229</v>
      </c>
      <c r="HA5" s="91">
        <v>-1.268135578687218E-3</v>
      </c>
      <c r="HB5" s="82">
        <v>8.279911212979196E-3</v>
      </c>
      <c r="HC5" s="82">
        <v>705.98719654338583</v>
      </c>
      <c r="HD5" s="82">
        <v>-0.38067826032097751</v>
      </c>
      <c r="HE5" s="82">
        <v>712.9829147246196</v>
      </c>
      <c r="HF5" s="82">
        <v>-0.83910178584569151</v>
      </c>
      <c r="HG5" s="82">
        <v>726.16592962374466</v>
      </c>
      <c r="HH5" s="82">
        <v>-2.8466732464537188</v>
      </c>
      <c r="HI5" s="135">
        <v>8.6587456137249426</v>
      </c>
      <c r="HJ5" s="83">
        <v>4.8624434001389556</v>
      </c>
      <c r="HK5" s="84">
        <v>83.229678573101921</v>
      </c>
      <c r="HL5" s="83">
        <v>4.7792137215658537</v>
      </c>
      <c r="HM5" s="84">
        <v>16.645935714620386</v>
      </c>
      <c r="HN5" s="97"/>
      <c r="HO5" s="90">
        <v>7.9708246077345217</v>
      </c>
      <c r="HP5" s="91">
        <v>-1.2678582645935118E-3</v>
      </c>
      <c r="HQ5" s="82">
        <v>8.3255788000955507E-3</v>
      </c>
      <c r="HR5" s="82">
        <v>713.96634672992036</v>
      </c>
      <c r="HS5" s="82">
        <v>-0.38194611858557104</v>
      </c>
      <c r="HT5" s="82">
        <v>720.96245363057028</v>
      </c>
      <c r="HU5" s="82">
        <v>-0.83439858534611844</v>
      </c>
      <c r="HV5" s="82">
        <v>734.14717720349017</v>
      </c>
      <c r="HW5" s="82">
        <v>-2.8307175242156766</v>
      </c>
      <c r="HX5" s="135">
        <v>8.6098432805924698</v>
      </c>
      <c r="HY5" s="83">
        <v>4.7626755442228186</v>
      </c>
      <c r="HZ5" s="84">
        <v>83.869817436881704</v>
      </c>
      <c r="IA5" s="83">
        <v>4.6788057267859369</v>
      </c>
      <c r="IB5" s="84">
        <v>16.773963487376342</v>
      </c>
      <c r="IC5" s="97"/>
      <c r="ID5" s="90">
        <v>8.0157532388393538</v>
      </c>
      <c r="IE5" s="91">
        <v>-1.2675800268985183E-3</v>
      </c>
      <c r="IF5" s="82">
        <v>8.3717546008330555E-3</v>
      </c>
      <c r="IG5" s="82">
        <v>721.99047172336054</v>
      </c>
      <c r="IH5" s="82">
        <v>-0.38321369861246957</v>
      </c>
      <c r="II5" s="82">
        <v>728.98696224694686</v>
      </c>
      <c r="IJ5" s="82">
        <v>-0.8296947770091343</v>
      </c>
      <c r="IK5" s="82">
        <v>742.17338488893756</v>
      </c>
      <c r="IL5" s="82">
        <v>-2.814759739874408</v>
      </c>
      <c r="IM5" s="135">
        <v>8.5609409474599971</v>
      </c>
      <c r="IN5" s="83">
        <v>4.6621228703723032</v>
      </c>
      <c r="IO5" s="84">
        <v>84.659113056265056</v>
      </c>
      <c r="IP5" s="83">
        <v>4.5774637573160382</v>
      </c>
      <c r="IQ5" s="84">
        <v>16.931822611253011</v>
      </c>
      <c r="IR5" s="97"/>
      <c r="IS5" s="90">
        <v>8.0611971393129949</v>
      </c>
      <c r="IT5" s="91">
        <v>-1.2673008658048129E-3</v>
      </c>
      <c r="IU5" s="82">
        <v>8.41844732725615E-3</v>
      </c>
      <c r="IV5" s="82">
        <v>730.06008731000077</v>
      </c>
      <c r="IW5" s="82">
        <v>-0.38448099947827435</v>
      </c>
      <c r="IX5" s="82">
        <v>737.05695635976429</v>
      </c>
      <c r="IY5" s="82">
        <v>-0.82499036426133943</v>
      </c>
      <c r="IZ5" s="82">
        <v>750.24506846486383</v>
      </c>
      <c r="JA5" s="82">
        <v>-2.798799905054739</v>
      </c>
      <c r="JB5" s="135">
        <v>8.5120386143275244</v>
      </c>
      <c r="JC5" s="83">
        <v>4.560654529840023</v>
      </c>
      <c r="JD5" s="84">
        <v>85.346193941295383</v>
      </c>
      <c r="JE5" s="83">
        <v>4.4753083358987276</v>
      </c>
      <c r="JF5" s="84">
        <v>17.069238788259078</v>
      </c>
    </row>
    <row r="6" spans="1:266" x14ac:dyDescent="0.3">
      <c r="B6" s="25" t="s">
        <v>65</v>
      </c>
      <c r="C6" s="25" t="s">
        <v>65</v>
      </c>
      <c r="D6" s="25" t="s">
        <v>65</v>
      </c>
      <c r="F6" s="25" t="s">
        <v>65</v>
      </c>
      <c r="G6" s="25" t="s">
        <v>65</v>
      </c>
      <c r="H6" s="24"/>
      <c r="I6" s="25" t="s">
        <v>65</v>
      </c>
      <c r="J6" s="25" t="s">
        <v>65</v>
      </c>
      <c r="K6" s="24"/>
      <c r="L6" s="25" t="s">
        <v>65</v>
      </c>
      <c r="M6" s="25" t="s">
        <v>65</v>
      </c>
      <c r="N6" s="24"/>
      <c r="O6" s="25" t="s">
        <v>65</v>
      </c>
      <c r="P6" s="25" t="s">
        <v>65</v>
      </c>
      <c r="T6" s="212" t="s">
        <v>333</v>
      </c>
      <c r="U6" s="213"/>
      <c r="V6" s="34" t="s">
        <v>334</v>
      </c>
      <c r="W6" s="34" t="s">
        <v>334</v>
      </c>
      <c r="X6" s="214" t="s">
        <v>335</v>
      </c>
      <c r="Y6" s="215"/>
      <c r="AC6" s="27" t="s">
        <v>80</v>
      </c>
      <c r="AD6" s="7"/>
      <c r="AE6" s="27" t="s">
        <v>80</v>
      </c>
      <c r="AF6" s="24"/>
      <c r="AH6" s="156" t="s">
        <v>364</v>
      </c>
      <c r="AI6" s="155"/>
      <c r="AJ6" s="28"/>
      <c r="AK6" s="28"/>
      <c r="AL6" s="25" t="s">
        <v>65</v>
      </c>
      <c r="AM6" s="25" t="s">
        <v>65</v>
      </c>
      <c r="AN6" s="25" t="s">
        <v>336</v>
      </c>
      <c r="AO6" s="79" t="s">
        <v>84</v>
      </c>
      <c r="AP6" s="80" t="s">
        <v>85</v>
      </c>
      <c r="AQ6" s="24"/>
      <c r="AR6" s="57" t="s">
        <v>86</v>
      </c>
      <c r="AS6" s="24"/>
      <c r="AT6" s="58" t="s">
        <v>337</v>
      </c>
      <c r="AU6" s="58" t="s">
        <v>337</v>
      </c>
      <c r="BA6" s="27" t="s">
        <v>80</v>
      </c>
      <c r="BB6" s="7"/>
      <c r="BC6" s="27" t="s">
        <v>80</v>
      </c>
      <c r="BD6" s="24"/>
      <c r="BF6" s="24"/>
      <c r="BG6" s="57" t="s">
        <v>86</v>
      </c>
      <c r="BH6" s="24"/>
      <c r="BI6" s="58" t="s">
        <v>337</v>
      </c>
      <c r="BJ6" s="58" t="s">
        <v>337</v>
      </c>
      <c r="BP6" s="27" t="s">
        <v>80</v>
      </c>
      <c r="BQ6" s="7"/>
      <c r="BR6" s="27" t="s">
        <v>80</v>
      </c>
      <c r="BS6" s="24"/>
      <c r="BU6" s="24"/>
      <c r="BV6" s="57" t="s">
        <v>86</v>
      </c>
      <c r="BW6" s="24"/>
      <c r="BX6" s="58" t="s">
        <v>337</v>
      </c>
      <c r="BY6" s="58" t="s">
        <v>337</v>
      </c>
      <c r="CE6" s="27" t="s">
        <v>80</v>
      </c>
      <c r="CF6" s="7"/>
      <c r="CG6" s="27" t="s">
        <v>80</v>
      </c>
      <c r="CH6" s="24"/>
      <c r="CJ6" s="24"/>
      <c r="CK6" s="57" t="s">
        <v>86</v>
      </c>
      <c r="CL6" s="24"/>
      <c r="CM6" s="58" t="s">
        <v>337</v>
      </c>
      <c r="CN6" s="58" t="s">
        <v>337</v>
      </c>
      <c r="CT6" s="27" t="s">
        <v>80</v>
      </c>
      <c r="CU6" s="7"/>
      <c r="CV6" s="27" t="s">
        <v>80</v>
      </c>
      <c r="CW6" s="24"/>
      <c r="CY6" s="24"/>
      <c r="CZ6" s="57" t="s">
        <v>86</v>
      </c>
      <c r="DA6" s="24"/>
      <c r="DB6" s="58" t="s">
        <v>337</v>
      </c>
      <c r="DC6" s="58" t="s">
        <v>337</v>
      </c>
      <c r="DI6" s="27" t="s">
        <v>80</v>
      </c>
      <c r="DJ6" s="7"/>
      <c r="DK6" s="27" t="s">
        <v>80</v>
      </c>
      <c r="DL6" s="24"/>
      <c r="DN6" s="24"/>
      <c r="DO6" s="57" t="s">
        <v>86</v>
      </c>
      <c r="DP6" s="24"/>
      <c r="DQ6" s="58" t="s">
        <v>337</v>
      </c>
      <c r="DR6" s="58" t="s">
        <v>337</v>
      </c>
      <c r="DX6" s="27" t="s">
        <v>80</v>
      </c>
      <c r="DY6" s="7"/>
      <c r="DZ6" s="27" t="s">
        <v>80</v>
      </c>
      <c r="EA6" s="24"/>
      <c r="EC6" s="24"/>
      <c r="ED6" s="57" t="s">
        <v>86</v>
      </c>
      <c r="EE6" s="24"/>
      <c r="EF6" s="58" t="s">
        <v>337</v>
      </c>
      <c r="EG6" s="58" t="s">
        <v>337</v>
      </c>
      <c r="EM6" s="27" t="s">
        <v>80</v>
      </c>
      <c r="EN6" s="7"/>
      <c r="EO6" s="27" t="s">
        <v>80</v>
      </c>
      <c r="EP6" s="24"/>
      <c r="ER6" s="24"/>
      <c r="ES6" s="57" t="s">
        <v>86</v>
      </c>
      <c r="ET6" s="24"/>
      <c r="EU6" s="58" t="s">
        <v>337</v>
      </c>
      <c r="EV6" s="58" t="s">
        <v>337</v>
      </c>
      <c r="FB6" s="27" t="s">
        <v>80</v>
      </c>
      <c r="FC6" s="7"/>
      <c r="FD6" s="27" t="s">
        <v>80</v>
      </c>
      <c r="FE6" s="24"/>
      <c r="FG6" s="24"/>
      <c r="FH6" s="57" t="s">
        <v>86</v>
      </c>
      <c r="FI6" s="24"/>
      <c r="FJ6" s="58" t="s">
        <v>337</v>
      </c>
      <c r="FK6" s="58" t="s">
        <v>337</v>
      </c>
      <c r="FQ6" s="27" t="s">
        <v>80</v>
      </c>
      <c r="FR6" s="7"/>
      <c r="FS6" s="27" t="s">
        <v>80</v>
      </c>
      <c r="FT6" s="24"/>
      <c r="FV6" s="24"/>
      <c r="FW6" s="57" t="s">
        <v>86</v>
      </c>
      <c r="FX6" s="24"/>
      <c r="FY6" s="58" t="s">
        <v>337</v>
      </c>
      <c r="FZ6" s="58" t="s">
        <v>337</v>
      </c>
      <c r="GF6" s="27" t="s">
        <v>80</v>
      </c>
      <c r="GG6" s="7"/>
      <c r="GH6" s="27" t="s">
        <v>80</v>
      </c>
      <c r="GI6" s="24"/>
      <c r="GK6" s="24"/>
      <c r="GL6" s="57" t="s">
        <v>86</v>
      </c>
      <c r="GM6" s="24"/>
      <c r="GN6" s="58" t="s">
        <v>337</v>
      </c>
      <c r="GO6" s="58" t="s">
        <v>337</v>
      </c>
      <c r="GP6" s="6"/>
      <c r="GQ6" s="6"/>
      <c r="GR6" s="6"/>
      <c r="GS6" s="6"/>
      <c r="GT6" s="6"/>
      <c r="GU6" s="27" t="s">
        <v>80</v>
      </c>
      <c r="GV6" s="7"/>
      <c r="GW6" s="27" t="s">
        <v>80</v>
      </c>
      <c r="GX6" s="24"/>
      <c r="GZ6" s="24"/>
      <c r="HA6" s="57" t="s">
        <v>86</v>
      </c>
      <c r="HB6" s="24"/>
      <c r="HC6" s="58" t="s">
        <v>337</v>
      </c>
      <c r="HD6" s="58" t="s">
        <v>337</v>
      </c>
      <c r="HE6" s="6"/>
      <c r="HF6" s="6"/>
      <c r="HG6" s="6"/>
      <c r="HH6" s="6"/>
      <c r="HI6" s="6"/>
      <c r="HJ6" s="27" t="s">
        <v>80</v>
      </c>
      <c r="HK6" s="7"/>
      <c r="HL6" s="27" t="s">
        <v>80</v>
      </c>
      <c r="HM6" s="24"/>
      <c r="HO6" s="24"/>
      <c r="HP6" s="57" t="s">
        <v>86</v>
      </c>
      <c r="HQ6" s="24"/>
      <c r="HR6" s="58" t="s">
        <v>337</v>
      </c>
      <c r="HS6" s="58" t="s">
        <v>337</v>
      </c>
      <c r="HT6" s="6"/>
      <c r="HU6" s="6"/>
      <c r="HV6" s="6"/>
      <c r="HW6" s="6"/>
      <c r="HX6" s="6"/>
      <c r="HY6" s="27" t="s">
        <v>80</v>
      </c>
      <c r="HZ6" s="7"/>
      <c r="IA6" s="27" t="s">
        <v>80</v>
      </c>
      <c r="IB6" s="24"/>
      <c r="ID6" s="24"/>
      <c r="IE6" s="57" t="s">
        <v>86</v>
      </c>
      <c r="IF6" s="24"/>
      <c r="IG6" s="58" t="s">
        <v>337</v>
      </c>
      <c r="IH6" s="58" t="s">
        <v>337</v>
      </c>
      <c r="II6" s="6"/>
      <c r="IJ6" s="6"/>
      <c r="IK6" s="6"/>
      <c r="IL6" s="6"/>
      <c r="IM6" s="6"/>
      <c r="IN6" s="27" t="s">
        <v>80</v>
      </c>
      <c r="IO6" s="7"/>
      <c r="IP6" s="27" t="s">
        <v>80</v>
      </c>
      <c r="IQ6" s="24"/>
      <c r="IS6" s="24"/>
      <c r="IT6" s="57" t="s">
        <v>86</v>
      </c>
      <c r="IU6" s="24"/>
      <c r="IV6" s="58" t="s">
        <v>337</v>
      </c>
      <c r="IW6" s="58" t="s">
        <v>337</v>
      </c>
      <c r="IX6" s="6"/>
      <c r="IY6" s="6"/>
      <c r="IZ6" s="6"/>
      <c r="JA6" s="6"/>
      <c r="JB6" s="6"/>
      <c r="JC6" s="27" t="s">
        <v>80</v>
      </c>
      <c r="JD6" s="7"/>
      <c r="JE6" s="27" t="s">
        <v>80</v>
      </c>
      <c r="JF6" s="24"/>
    </row>
    <row r="7" spans="1:266" x14ac:dyDescent="0.3">
      <c r="B7" s="24">
        <v>6.0487500000000001</v>
      </c>
      <c r="C7" s="1">
        <v>9.2958999999999996</v>
      </c>
      <c r="D7" s="24">
        <v>607.86887668556631</v>
      </c>
      <c r="E7" s="31" t="s">
        <v>338</v>
      </c>
      <c r="F7" s="24">
        <v>617.76411642319499</v>
      </c>
      <c r="G7" s="24">
        <v>9.2266999999999992</v>
      </c>
      <c r="H7" s="32" t="s">
        <v>339</v>
      </c>
      <c r="I7" s="24">
        <v>617.76411642319499</v>
      </c>
      <c r="J7" s="24">
        <v>9.2266999999999992</v>
      </c>
      <c r="K7" s="32" t="s">
        <v>339</v>
      </c>
      <c r="L7" s="24">
        <v>617.76411642319499</v>
      </c>
      <c r="M7" s="24">
        <v>9.2266999999999992</v>
      </c>
      <c r="N7" s="32" t="s">
        <v>339</v>
      </c>
      <c r="O7" s="24">
        <v>617.76411642319499</v>
      </c>
      <c r="P7" s="24">
        <v>9.2266999999999992</v>
      </c>
      <c r="T7" s="216" t="s">
        <v>340</v>
      </c>
      <c r="U7" s="217"/>
      <c r="V7" s="35">
        <v>613.66538713636862</v>
      </c>
      <c r="W7" s="35">
        <v>0.22676267407709194</v>
      </c>
      <c r="X7" s="35">
        <v>620.5596434771777</v>
      </c>
      <c r="Y7" s="36">
        <v>-0.89549153385180047</v>
      </c>
      <c r="AC7" s="24">
        <v>611.94640049078009</v>
      </c>
      <c r="AD7" s="32" t="s">
        <v>14</v>
      </c>
      <c r="AE7" s="24">
        <v>618.17048051707889</v>
      </c>
      <c r="AF7" s="32" t="s">
        <v>14</v>
      </c>
      <c r="AH7" s="226" t="s">
        <v>365</v>
      </c>
      <c r="AI7" s="248"/>
      <c r="AJ7" s="28"/>
      <c r="AK7" s="28"/>
      <c r="AL7" s="24">
        <v>728.41205832161552</v>
      </c>
      <c r="AM7" s="24">
        <v>8.5670000000000002</v>
      </c>
      <c r="AN7" s="8">
        <v>4.5851296494042279E-2</v>
      </c>
      <c r="AO7" s="64">
        <v>-2.5812178783279904E-6</v>
      </c>
      <c r="AP7" s="50">
        <v>5.5302809667891516E-3</v>
      </c>
      <c r="AQ7" s="24"/>
      <c r="AR7" s="51">
        <v>-1.2711250187309414E-3</v>
      </c>
      <c r="AS7" s="24"/>
      <c r="AT7" s="24">
        <v>621.14158648442424</v>
      </c>
      <c r="AU7" s="24">
        <v>0.22557361121342867</v>
      </c>
      <c r="BA7" s="24">
        <v>619.40638841771158</v>
      </c>
      <c r="BB7" s="32" t="s">
        <v>14</v>
      </c>
      <c r="BC7" s="24">
        <v>625.66327734577214</v>
      </c>
      <c r="BD7" s="32" t="s">
        <v>14</v>
      </c>
      <c r="BF7" s="24"/>
      <c r="BG7" s="51">
        <v>-1.2708578774374296E-3</v>
      </c>
      <c r="BH7" s="24"/>
      <c r="BI7" s="24">
        <v>628.65719704495075</v>
      </c>
      <c r="BJ7" s="24">
        <v>0.22438438402532396</v>
      </c>
      <c r="BL7" s="6">
        <v>-0.88609960625149564</v>
      </c>
      <c r="BP7" s="24">
        <v>626.90561038369071</v>
      </c>
      <c r="BQ7" s="32" t="s">
        <v>14</v>
      </c>
      <c r="BR7" s="24">
        <v>633.19566054304403</v>
      </c>
      <c r="BS7" s="32" t="s">
        <v>14</v>
      </c>
      <c r="BU7" s="24"/>
      <c r="BV7" s="51">
        <v>-1.2705898103573966E-3</v>
      </c>
      <c r="BW7" s="24"/>
      <c r="BX7" s="24">
        <v>636.21264203787462</v>
      </c>
      <c r="BY7" s="24">
        <v>0.22319499337909826</v>
      </c>
      <c r="CA7" s="6">
        <v>-0.8814026724904156</v>
      </c>
      <c r="CE7" s="24">
        <v>634.44448676194668</v>
      </c>
      <c r="CF7" s="32" t="s">
        <v>14</v>
      </c>
      <c r="CG7" s="24">
        <v>640.76805616266745</v>
      </c>
      <c r="CH7" s="32" t="s">
        <v>14</v>
      </c>
      <c r="CJ7" s="24"/>
      <c r="CK7" s="51">
        <v>-1.270320817686121E-3</v>
      </c>
      <c r="CL7" s="24"/>
      <c r="CM7" s="24">
        <v>643.80835150661608</v>
      </c>
      <c r="CN7" s="24">
        <v>0.22200544014119156</v>
      </c>
      <c r="CP7" s="6">
        <v>-0.87670509665068397</v>
      </c>
      <c r="CT7" s="24">
        <v>642.02344469409707</v>
      </c>
      <c r="CU7" s="32" t="s">
        <v>14</v>
      </c>
      <c r="CV7" s="24">
        <v>648.38089714958687</v>
      </c>
      <c r="CW7" s="32" t="s">
        <v>14</v>
      </c>
      <c r="CY7" s="24"/>
      <c r="CZ7" s="51">
        <v>-1.2700508996195579E-3</v>
      </c>
      <c r="DA7" s="24"/>
      <c r="DB7" s="24">
        <v>651.44476246557633</v>
      </c>
      <c r="DC7" s="24">
        <v>0.22081572517816206</v>
      </c>
      <c r="DE7" s="6">
        <v>-0.87200688215436106</v>
      </c>
      <c r="DI7" s="24">
        <v>649.64291822968187</v>
      </c>
      <c r="DJ7" s="32" t="s">
        <v>14</v>
      </c>
      <c r="DK7" s="24">
        <v>656.03462348278765</v>
      </c>
      <c r="DL7" s="32" t="s">
        <v>14</v>
      </c>
      <c r="DN7" s="24"/>
      <c r="DO7" s="51">
        <v>-1.2697800563543353E-3</v>
      </c>
      <c r="DP7" s="24"/>
      <c r="DQ7" s="24">
        <v>659.12231905163185</v>
      </c>
      <c r="DR7" s="24">
        <v>0.21962584935668578</v>
      </c>
      <c r="DT7" s="6">
        <v>-0.86730803242397236</v>
      </c>
      <c r="DX7" s="24">
        <v>657.3033484759361</v>
      </c>
      <c r="DY7" s="32" t="s">
        <v>14</v>
      </c>
      <c r="DZ7" s="24">
        <v>663.72968232851315</v>
      </c>
      <c r="EA7" s="32" t="s">
        <v>14</v>
      </c>
      <c r="EC7" s="24"/>
      <c r="ED7" s="51">
        <v>-1.269508288087755E-3</v>
      </c>
      <c r="EE7" s="24"/>
      <c r="EF7" s="24">
        <v>666.84147267976607</v>
      </c>
      <c r="EG7" s="24">
        <v>0.2184358135435559</v>
      </c>
      <c r="EI7" s="6">
        <v>-0.86260855088250687</v>
      </c>
      <c r="EM7" s="24">
        <v>665.00518375164108</v>
      </c>
      <c r="EN7" s="32" t="s">
        <v>14</v>
      </c>
      <c r="EO7" s="24">
        <v>671.46652819767439</v>
      </c>
      <c r="EP7" s="32" t="s">
        <v>14</v>
      </c>
      <c r="ER7" s="24"/>
      <c r="ES7" s="51">
        <v>-1.2692355950177934E-3</v>
      </c>
      <c r="ET7" s="24"/>
      <c r="EU7" s="24">
        <v>674.60268220297519</v>
      </c>
      <c r="EV7" s="24">
        <v>0.21724561860568237</v>
      </c>
      <c r="EX7" s="6">
        <v>-0.85790844095341234</v>
      </c>
      <c r="FB7" s="24">
        <v>672.74887974519311</v>
      </c>
      <c r="FC7" s="32" t="s">
        <v>14</v>
      </c>
      <c r="FD7" s="24">
        <v>679.24562310759495</v>
      </c>
      <c r="FE7" s="32" t="s">
        <v>14</v>
      </c>
      <c r="FG7" s="24"/>
      <c r="FH7" s="51">
        <v>-1.2689619773431E-3</v>
      </c>
      <c r="FI7" s="24"/>
      <c r="FJ7" s="24">
        <v>682.40641407658961</v>
      </c>
      <c r="FK7" s="24">
        <v>0.21605526541009068</v>
      </c>
      <c r="FM7" s="6">
        <v>-0.85320770606059582</v>
      </c>
      <c r="FQ7" s="24">
        <v>680.53489967702592</v>
      </c>
      <c r="FR7" s="32" t="s">
        <v>14</v>
      </c>
      <c r="FS7" s="24">
        <v>687.06743674823178</v>
      </c>
      <c r="FT7" s="32" t="s">
        <v>14</v>
      </c>
      <c r="FV7" s="24"/>
      <c r="FW7" s="51">
        <v>-1.2686874352629985E-3</v>
      </c>
      <c r="FX7" s="24"/>
      <c r="FY7" s="24">
        <v>690.25314252715918</v>
      </c>
      <c r="FZ7" s="24">
        <v>0.21486475482392187</v>
      </c>
      <c r="GB7" s="6">
        <v>-0.84850634962841898</v>
      </c>
      <c r="GF7" s="24">
        <v>688.36371446653186</v>
      </c>
      <c r="GG7" s="32" t="s">
        <v>14</v>
      </c>
      <c r="GH7" s="24">
        <v>694.93244665302234</v>
      </c>
      <c r="GI7" s="32" t="s">
        <v>14</v>
      </c>
      <c r="GK7" s="24"/>
      <c r="GL7" s="51">
        <v>-1.2684119689774849E-3</v>
      </c>
      <c r="GM7" s="24"/>
      <c r="GN7" s="24">
        <v>698.14334972605309</v>
      </c>
      <c r="GO7" s="24">
        <v>0.21367408771443153</v>
      </c>
      <c r="GP7" s="6"/>
      <c r="GQ7" s="6">
        <v>-0.84380437508169581</v>
      </c>
      <c r="GR7" s="6"/>
      <c r="GS7" s="6"/>
      <c r="GT7" s="6"/>
      <c r="GU7" s="24">
        <v>696.2358029036335</v>
      </c>
      <c r="GV7" s="32" t="s">
        <v>14</v>
      </c>
      <c r="GW7" s="24">
        <v>702.84113837451457</v>
      </c>
      <c r="GX7" s="32" t="s">
        <v>14</v>
      </c>
      <c r="GZ7" s="24"/>
      <c r="HA7" s="51">
        <v>-1.2681355786872295E-3</v>
      </c>
      <c r="HB7" s="24"/>
      <c r="HC7" s="24">
        <v>706.07752596793512</v>
      </c>
      <c r="HD7" s="24">
        <v>0.21248326494898939</v>
      </c>
      <c r="HE7" s="6"/>
      <c r="HF7" s="6">
        <v>-0.83910178584569151</v>
      </c>
      <c r="HG7" s="6"/>
      <c r="HH7" s="6"/>
      <c r="HI7" s="6"/>
      <c r="HJ7" s="24">
        <v>704.1516518251608</v>
      </c>
      <c r="HK7" s="32" t="s">
        <v>14</v>
      </c>
      <c r="HL7" s="24">
        <v>710.79400566493962</v>
      </c>
      <c r="HM7" s="32" t="s">
        <v>14</v>
      </c>
      <c r="HO7" s="24"/>
      <c r="HP7" s="51">
        <v>-1.2678582645935753E-3</v>
      </c>
      <c r="HQ7" s="24"/>
      <c r="HR7" s="24">
        <v>714.05616985427889</v>
      </c>
      <c r="HS7" s="24">
        <v>0.21129228739507866</v>
      </c>
      <c r="HT7" s="6"/>
      <c r="HU7" s="6">
        <v>-0.83439858534611844</v>
      </c>
      <c r="HV7" s="6"/>
      <c r="HW7" s="6"/>
      <c r="HX7" s="6"/>
      <c r="HY7" s="24">
        <v>712.11175629619697</v>
      </c>
      <c r="HZ7" s="32" t="s">
        <v>14</v>
      </c>
      <c r="IA7" s="24">
        <v>718.79155066189639</v>
      </c>
      <c r="IB7" s="32" t="s">
        <v>14</v>
      </c>
      <c r="ID7" s="24"/>
      <c r="IE7" s="51">
        <v>-1.2675800268985389E-3</v>
      </c>
      <c r="IF7" s="24"/>
      <c r="IG7" s="24">
        <v>722.07978848209461</v>
      </c>
      <c r="IH7" s="24">
        <v>0.21010115592029477</v>
      </c>
      <c r="II7" s="6"/>
      <c r="IJ7" s="6">
        <v>-0.8296947770091343</v>
      </c>
      <c r="IK7" s="6"/>
      <c r="IL7" s="6"/>
      <c r="IM7" s="6"/>
      <c r="IN7" s="24">
        <v>720.11661979656174</v>
      </c>
      <c r="IO7" s="32" t="s">
        <v>14</v>
      </c>
      <c r="IP7" s="24">
        <v>726.83428407932252</v>
      </c>
      <c r="IQ7" s="32" t="s">
        <v>14</v>
      </c>
      <c r="IS7" s="24"/>
      <c r="IT7" s="51">
        <v>-1.2673008658048081E-3</v>
      </c>
      <c r="IU7" s="24"/>
      <c r="IV7" s="24">
        <v>730.14889763804547</v>
      </c>
      <c r="IW7" s="24">
        <v>0.20890987139234601</v>
      </c>
      <c r="IX7" s="6"/>
      <c r="IY7" s="6">
        <v>-0.82499036426133943</v>
      </c>
      <c r="IZ7" s="6"/>
      <c r="JA7" s="6"/>
      <c r="JB7" s="6"/>
      <c r="JC7" s="24">
        <v>728.16675441260622</v>
      </c>
      <c r="JD7" s="32" t="s">
        <v>14</v>
      </c>
      <c r="JE7" s="24">
        <v>734.92272540393083</v>
      </c>
      <c r="JF7" s="32" t="s">
        <v>14</v>
      </c>
    </row>
    <row r="8" spans="1:266" x14ac:dyDescent="0.3">
      <c r="B8" s="1">
        <v>228</v>
      </c>
      <c r="C8" s="26" t="s">
        <v>66</v>
      </c>
      <c r="D8" s="26" t="s">
        <v>66</v>
      </c>
      <c r="F8" s="33">
        <v>230</v>
      </c>
      <c r="G8" s="26" t="s">
        <v>66</v>
      </c>
      <c r="H8" s="31" t="s">
        <v>68</v>
      </c>
      <c r="I8" s="33">
        <v>230</v>
      </c>
      <c r="J8" s="26" t="s">
        <v>66</v>
      </c>
      <c r="K8" s="31" t="s">
        <v>68</v>
      </c>
      <c r="L8" s="33">
        <v>230</v>
      </c>
      <c r="M8" s="26" t="s">
        <v>66</v>
      </c>
      <c r="N8" s="31" t="s">
        <v>68</v>
      </c>
      <c r="O8" s="33">
        <v>230</v>
      </c>
      <c r="P8" s="26" t="s">
        <v>66</v>
      </c>
      <c r="AC8" s="25" t="s">
        <v>65</v>
      </c>
      <c r="AD8" s="25" t="s">
        <v>65</v>
      </c>
      <c r="AE8" s="25" t="s">
        <v>65</v>
      </c>
      <c r="AF8" s="25" t="s">
        <v>65</v>
      </c>
      <c r="AH8" s="248"/>
      <c r="AI8" s="248"/>
      <c r="AJ8" s="28"/>
      <c r="AK8" s="28"/>
      <c r="AL8" s="33">
        <v>253</v>
      </c>
      <c r="AM8" s="26" t="s">
        <v>66</v>
      </c>
      <c r="AN8" s="8"/>
      <c r="AO8" s="162"/>
      <c r="BA8" s="25" t="s">
        <v>65</v>
      </c>
      <c r="BB8" s="25" t="s">
        <v>65</v>
      </c>
      <c r="BC8" s="25" t="s">
        <v>65</v>
      </c>
      <c r="BD8" s="25" t="s">
        <v>65</v>
      </c>
      <c r="BF8" s="24"/>
      <c r="BH8" s="56"/>
      <c r="BP8" s="25" t="s">
        <v>65</v>
      </c>
      <c r="BQ8" s="25" t="s">
        <v>65</v>
      </c>
      <c r="BR8" s="25" t="s">
        <v>65</v>
      </c>
      <c r="BS8" s="25" t="s">
        <v>65</v>
      </c>
      <c r="BU8" s="24"/>
      <c r="BW8" s="56"/>
      <c r="CE8" s="25" t="s">
        <v>65</v>
      </c>
      <c r="CF8" s="25" t="s">
        <v>65</v>
      </c>
      <c r="CG8" s="25" t="s">
        <v>65</v>
      </c>
      <c r="CH8" s="25" t="s">
        <v>65</v>
      </c>
      <c r="CJ8" s="24"/>
      <c r="CL8" s="56"/>
      <c r="CT8" s="25" t="s">
        <v>65</v>
      </c>
      <c r="CU8" s="25" t="s">
        <v>65</v>
      </c>
      <c r="CV8" s="25" t="s">
        <v>65</v>
      </c>
      <c r="CW8" s="25" t="s">
        <v>65</v>
      </c>
      <c r="CY8" s="24"/>
      <c r="DA8" s="56"/>
      <c r="DI8" s="25" t="s">
        <v>65</v>
      </c>
      <c r="DJ8" s="25" t="s">
        <v>65</v>
      </c>
      <c r="DK8" s="25" t="s">
        <v>65</v>
      </c>
      <c r="DL8" s="25" t="s">
        <v>65</v>
      </c>
      <c r="DN8" s="24"/>
      <c r="DP8" s="56"/>
      <c r="DX8" s="25" t="s">
        <v>65</v>
      </c>
      <c r="DY8" s="25" t="s">
        <v>65</v>
      </c>
      <c r="DZ8" s="25" t="s">
        <v>65</v>
      </c>
      <c r="EA8" s="25" t="s">
        <v>65</v>
      </c>
      <c r="EC8" s="24"/>
      <c r="EE8" s="56"/>
      <c r="EM8" s="25" t="s">
        <v>65</v>
      </c>
      <c r="EN8" s="25" t="s">
        <v>65</v>
      </c>
      <c r="EO8" s="25" t="s">
        <v>65</v>
      </c>
      <c r="EP8" s="25" t="s">
        <v>65</v>
      </c>
      <c r="ER8" s="24"/>
      <c r="ET8" s="56"/>
      <c r="FB8" s="25" t="s">
        <v>65</v>
      </c>
      <c r="FC8" s="25" t="s">
        <v>65</v>
      </c>
      <c r="FD8" s="25" t="s">
        <v>65</v>
      </c>
      <c r="FE8" s="25" t="s">
        <v>65</v>
      </c>
      <c r="FG8" s="24"/>
      <c r="FI8" s="56"/>
      <c r="FQ8" s="25" t="s">
        <v>65</v>
      </c>
      <c r="FR8" s="25" t="s">
        <v>65</v>
      </c>
      <c r="FS8" s="25" t="s">
        <v>65</v>
      </c>
      <c r="FT8" s="25" t="s">
        <v>65</v>
      </c>
      <c r="FV8" s="24"/>
      <c r="FX8" s="56"/>
      <c r="GF8" s="25" t="s">
        <v>65</v>
      </c>
      <c r="GG8" s="25" t="s">
        <v>65</v>
      </c>
      <c r="GH8" s="25" t="s">
        <v>65</v>
      </c>
      <c r="GI8" s="25" t="s">
        <v>65</v>
      </c>
      <c r="GK8" s="24"/>
      <c r="GL8" s="6"/>
      <c r="GM8" s="56"/>
      <c r="GN8" s="6"/>
      <c r="GO8" s="6"/>
      <c r="GP8" s="6"/>
      <c r="GQ8" s="6"/>
      <c r="GR8" s="6"/>
      <c r="GS8" s="6"/>
      <c r="GT8" s="6"/>
      <c r="GU8" s="25" t="s">
        <v>65</v>
      </c>
      <c r="GV8" s="25" t="s">
        <v>65</v>
      </c>
      <c r="GW8" s="25" t="s">
        <v>65</v>
      </c>
      <c r="GX8" s="25" t="s">
        <v>65</v>
      </c>
      <c r="GZ8" s="24"/>
      <c r="HA8" s="6"/>
      <c r="HB8" s="56"/>
      <c r="HC8" s="6"/>
      <c r="HD8" s="6"/>
      <c r="HE8" s="6"/>
      <c r="HF8" s="6"/>
      <c r="HG8" s="6"/>
      <c r="HH8" s="6"/>
      <c r="HI8" s="6"/>
      <c r="HJ8" s="25" t="s">
        <v>65</v>
      </c>
      <c r="HK8" s="25" t="s">
        <v>65</v>
      </c>
      <c r="HL8" s="25" t="s">
        <v>65</v>
      </c>
      <c r="HM8" s="25" t="s">
        <v>65</v>
      </c>
      <c r="HO8" s="24"/>
      <c r="HP8" s="6"/>
      <c r="HQ8" s="56"/>
      <c r="HR8" s="6"/>
      <c r="HS8" s="6"/>
      <c r="HT8" s="6"/>
      <c r="HU8" s="6"/>
      <c r="HV8" s="6"/>
      <c r="HW8" s="6"/>
      <c r="HX8" s="6"/>
      <c r="HY8" s="25" t="s">
        <v>65</v>
      </c>
      <c r="HZ8" s="25" t="s">
        <v>65</v>
      </c>
      <c r="IA8" s="25" t="s">
        <v>65</v>
      </c>
      <c r="IB8" s="25" t="s">
        <v>65</v>
      </c>
      <c r="ID8" s="24"/>
      <c r="IE8" s="6"/>
      <c r="IF8" s="56"/>
      <c r="IG8" s="6"/>
      <c r="IH8" s="6"/>
      <c r="II8" s="6"/>
      <c r="IJ8" s="6"/>
      <c r="IK8" s="6"/>
      <c r="IL8" s="6"/>
      <c r="IM8" s="6"/>
      <c r="IN8" s="25" t="s">
        <v>65</v>
      </c>
      <c r="IO8" s="25" t="s">
        <v>65</v>
      </c>
      <c r="IP8" s="25" t="s">
        <v>65</v>
      </c>
      <c r="IQ8" s="25" t="s">
        <v>65</v>
      </c>
      <c r="IS8" s="24"/>
      <c r="IT8" s="6"/>
      <c r="IU8" s="56"/>
      <c r="IV8" s="6"/>
      <c r="IW8" s="6"/>
      <c r="IX8" s="6"/>
      <c r="IY8" s="6"/>
      <c r="IZ8" s="6"/>
      <c r="JA8" s="6"/>
      <c r="JB8" s="6"/>
      <c r="JC8" s="25" t="s">
        <v>65</v>
      </c>
      <c r="JD8" s="25" t="s">
        <v>65</v>
      </c>
      <c r="JE8" s="25" t="s">
        <v>65</v>
      </c>
      <c r="JF8" s="25" t="s">
        <v>65</v>
      </c>
    </row>
    <row r="9" spans="1:266" x14ac:dyDescent="0.3">
      <c r="B9" s="27">
        <v>5.9892399999999997</v>
      </c>
      <c r="C9" s="1">
        <v>9.2608999999999995</v>
      </c>
      <c r="D9" s="24">
        <v>612.8463831809155</v>
      </c>
      <c r="F9" s="24">
        <v>622.67357962984579</v>
      </c>
      <c r="G9" s="24">
        <v>9.1930999999999994</v>
      </c>
      <c r="H9" s="24"/>
      <c r="I9" s="24">
        <v>622.67357962984579</v>
      </c>
      <c r="J9" s="24">
        <v>9.1930999999999994</v>
      </c>
      <c r="K9" s="24"/>
      <c r="L9" s="24">
        <v>622.67357962984579</v>
      </c>
      <c r="M9" s="24">
        <v>9.1930999999999994</v>
      </c>
      <c r="N9" s="24"/>
      <c r="O9" s="24">
        <v>622.67357962984579</v>
      </c>
      <c r="P9" s="24">
        <v>9.1930999999999994</v>
      </c>
      <c r="T9" s="218" t="s">
        <v>341</v>
      </c>
      <c r="U9" s="219"/>
      <c r="V9" s="35">
        <v>613.66538713636851</v>
      </c>
      <c r="W9" s="36">
        <v>0.22676267407709194</v>
      </c>
      <c r="AC9" s="24">
        <v>607.86887668556631</v>
      </c>
      <c r="AD9" s="24">
        <v>6.0487500000000001</v>
      </c>
      <c r="AE9" s="24">
        <v>617.76411642319499</v>
      </c>
      <c r="AF9" s="24">
        <v>5.9293399999999998</v>
      </c>
      <c r="AH9" s="248"/>
      <c r="AI9" s="248"/>
      <c r="AJ9" s="28"/>
      <c r="AK9" s="28"/>
      <c r="AL9" s="24">
        <v>733.08859926940636</v>
      </c>
      <c r="AM9" s="24">
        <v>8.5429999999999993</v>
      </c>
      <c r="AN9" s="8"/>
      <c r="AO9" s="161"/>
      <c r="AP9" s="161"/>
      <c r="AQ9" s="161"/>
      <c r="AR9" s="24"/>
      <c r="AS9" s="24"/>
      <c r="AT9" s="24"/>
      <c r="AU9" s="32" t="s">
        <v>87</v>
      </c>
      <c r="AV9" s="24"/>
      <c r="AW9" s="24"/>
      <c r="BA9" s="24">
        <v>617.76411642319499</v>
      </c>
      <c r="BB9" s="24">
        <v>5.9293399999999998</v>
      </c>
      <c r="BC9" s="24">
        <v>622.67357962984579</v>
      </c>
      <c r="BD9" s="24">
        <v>5.8690699999999998</v>
      </c>
      <c r="BF9" s="24"/>
      <c r="BG9" s="24"/>
      <c r="BH9" s="24"/>
      <c r="BI9" s="24"/>
      <c r="BJ9" s="32" t="s">
        <v>87</v>
      </c>
      <c r="BK9" s="24"/>
      <c r="BL9" s="24"/>
      <c r="BP9" s="24">
        <v>622.67357962984579</v>
      </c>
      <c r="BQ9" s="24">
        <v>5.8690699999999998</v>
      </c>
      <c r="BR9" s="24">
        <v>632.08696122523327</v>
      </c>
      <c r="BS9" s="24">
        <v>5.7545599999999997</v>
      </c>
      <c r="BU9" s="24"/>
      <c r="BV9" s="24"/>
      <c r="BW9" s="24"/>
      <c r="BX9" s="24"/>
      <c r="BY9" s="32" t="s">
        <v>87</v>
      </c>
      <c r="BZ9" s="24"/>
      <c r="CA9" s="24"/>
      <c r="CE9" s="24">
        <v>632.08696122523327</v>
      </c>
      <c r="CF9" s="24">
        <v>5.7545599999999997</v>
      </c>
      <c r="CG9" s="24">
        <v>636.98399859030019</v>
      </c>
      <c r="CH9" s="24">
        <v>5.6943299999999999</v>
      </c>
      <c r="CJ9" s="24"/>
      <c r="CK9" s="24"/>
      <c r="CL9" s="24"/>
      <c r="CM9" s="24"/>
      <c r="CN9" s="32" t="s">
        <v>87</v>
      </c>
      <c r="CO9" s="24"/>
      <c r="CP9" s="24"/>
      <c r="CT9" s="24">
        <v>641.87449152073918</v>
      </c>
      <c r="CU9" s="24">
        <v>5.6351699999999996</v>
      </c>
      <c r="CV9" s="24">
        <v>646.75354294461999</v>
      </c>
      <c r="CW9" s="24">
        <v>5.5747299999999997</v>
      </c>
      <c r="CY9" s="24"/>
      <c r="CZ9" s="24"/>
      <c r="DA9" s="24"/>
      <c r="DB9" s="24"/>
      <c r="DC9" s="32" t="s">
        <v>87</v>
      </c>
      <c r="DD9" s="24"/>
      <c r="DE9" s="24"/>
      <c r="DI9" s="24">
        <v>646.75354294461999</v>
      </c>
      <c r="DJ9" s="24">
        <v>5.5747299999999997</v>
      </c>
      <c r="DK9" s="24">
        <v>651.47672734571017</v>
      </c>
      <c r="DL9" s="24">
        <v>5.5164200000000001</v>
      </c>
      <c r="DN9" s="24"/>
      <c r="DO9" s="24"/>
      <c r="DP9" s="24"/>
      <c r="DQ9" s="24"/>
      <c r="DR9" s="32" t="s">
        <v>87</v>
      </c>
      <c r="DS9" s="24"/>
      <c r="DT9" s="24"/>
      <c r="DX9" s="24">
        <v>656.47814142027437</v>
      </c>
      <c r="DY9" s="24">
        <v>5.4555600000000002</v>
      </c>
      <c r="DZ9" s="24">
        <v>661.19043067859218</v>
      </c>
      <c r="EA9" s="24">
        <v>5.3968999999999996</v>
      </c>
      <c r="EC9" s="24"/>
      <c r="ED9" s="24"/>
      <c r="EE9" s="24"/>
      <c r="EF9" s="24"/>
      <c r="EG9" s="32" t="s">
        <v>87</v>
      </c>
      <c r="EH9" s="24"/>
      <c r="EI9" s="24"/>
      <c r="EM9" s="24">
        <v>661.19043067859218</v>
      </c>
      <c r="EN9" s="24">
        <v>5.3968999999999996</v>
      </c>
      <c r="EO9" s="24">
        <v>670.87610175120881</v>
      </c>
      <c r="EP9" s="24">
        <v>5.2776699999999996</v>
      </c>
      <c r="ER9" s="24"/>
      <c r="ES9" s="24"/>
      <c r="ET9" s="24"/>
      <c r="EU9" s="24"/>
      <c r="EV9" s="32" t="s">
        <v>87</v>
      </c>
      <c r="EW9" s="24"/>
      <c r="EX9" s="24"/>
      <c r="FB9" s="24">
        <v>670.87610175120881</v>
      </c>
      <c r="FC9" s="24">
        <v>5.2776699999999996</v>
      </c>
      <c r="FD9" s="24">
        <v>675.84207874364483</v>
      </c>
      <c r="FE9" s="24">
        <v>5.2156399999999996</v>
      </c>
      <c r="FG9" s="24"/>
      <c r="FH9" s="24"/>
      <c r="FI9" s="24"/>
      <c r="FJ9" s="24"/>
      <c r="FK9" s="32" t="s">
        <v>87</v>
      </c>
      <c r="FL9" s="24"/>
      <c r="FM9" s="24"/>
      <c r="FQ9" s="24">
        <v>680.52446805333113</v>
      </c>
      <c r="FR9" s="24">
        <v>5.1573099999999998</v>
      </c>
      <c r="FS9" s="24">
        <v>685.47109024593726</v>
      </c>
      <c r="FT9" s="24">
        <v>5.0964400000000003</v>
      </c>
      <c r="FV9" s="24"/>
      <c r="FW9" s="24"/>
      <c r="FX9" s="24"/>
      <c r="FY9" s="24"/>
      <c r="FZ9" s="32" t="s">
        <v>87</v>
      </c>
      <c r="GA9" s="24"/>
      <c r="GB9" s="24"/>
      <c r="GF9" s="24">
        <v>685.47109024593726</v>
      </c>
      <c r="GG9" s="24">
        <v>5.0964400000000003</v>
      </c>
      <c r="GH9" s="24">
        <v>690.14381832630249</v>
      </c>
      <c r="GI9" s="24">
        <v>5.0376300000000001</v>
      </c>
      <c r="GK9" s="24"/>
      <c r="GL9" s="24"/>
      <c r="GM9" s="24"/>
      <c r="GN9" s="24"/>
      <c r="GO9" s="32" t="s">
        <v>87</v>
      </c>
      <c r="GP9" s="24"/>
      <c r="GQ9" s="24"/>
      <c r="GR9" s="6"/>
      <c r="GS9" s="6"/>
      <c r="GT9" s="6"/>
      <c r="GU9" s="24">
        <v>695.07987998844578</v>
      </c>
      <c r="GV9" s="24">
        <v>4.9759099999999998</v>
      </c>
      <c r="GW9" s="24">
        <v>699.86682810977345</v>
      </c>
      <c r="GX9" s="24">
        <v>4.9160199999999996</v>
      </c>
      <c r="GZ9" s="24"/>
      <c r="HA9" s="24"/>
      <c r="HB9" s="24"/>
      <c r="HC9" s="24"/>
      <c r="HD9" s="32" t="s">
        <v>87</v>
      </c>
      <c r="HE9" s="24"/>
      <c r="HF9" s="24"/>
      <c r="HG9" s="6"/>
      <c r="HH9" s="6"/>
      <c r="HI9" s="6"/>
      <c r="HJ9" s="24">
        <v>699.86682810977345</v>
      </c>
      <c r="HK9" s="24">
        <v>4.9160199999999996</v>
      </c>
      <c r="HL9" s="24">
        <v>709.29633108701432</v>
      </c>
      <c r="HM9" s="24">
        <v>4.7980099999999997</v>
      </c>
      <c r="HO9" s="24"/>
      <c r="HP9" s="24"/>
      <c r="HQ9" s="24"/>
      <c r="HR9" s="24"/>
      <c r="HS9" s="32" t="s">
        <v>87</v>
      </c>
      <c r="HT9" s="24"/>
      <c r="HU9" s="24"/>
      <c r="HV9" s="6"/>
      <c r="HW9" s="6"/>
      <c r="HX9" s="6"/>
      <c r="HY9" s="24">
        <v>709.29633108701432</v>
      </c>
      <c r="HZ9" s="24">
        <v>4.7980099999999997</v>
      </c>
      <c r="IA9" s="24">
        <v>714.06274767130674</v>
      </c>
      <c r="IB9" s="24">
        <v>4.7381900000000003</v>
      </c>
      <c r="ID9" s="24"/>
      <c r="IE9" s="24"/>
      <c r="IF9" s="24"/>
      <c r="IG9" s="24"/>
      <c r="IH9" s="32" t="s">
        <v>87</v>
      </c>
      <c r="II9" s="24"/>
      <c r="IJ9" s="24"/>
      <c r="IK9" s="6"/>
      <c r="IL9" s="6"/>
      <c r="IM9" s="6"/>
      <c r="IN9" s="24">
        <v>718.82863674713303</v>
      </c>
      <c r="IO9" s="24">
        <v>4.6783400000000004</v>
      </c>
      <c r="IP9" s="24">
        <v>723.65267726591196</v>
      </c>
      <c r="IQ9" s="24">
        <v>4.6176000000000004</v>
      </c>
      <c r="IS9" s="24"/>
      <c r="IT9" s="24"/>
      <c r="IU9" s="24"/>
      <c r="IV9" s="24"/>
      <c r="IW9" s="32" t="s">
        <v>87</v>
      </c>
      <c r="IX9" s="24"/>
      <c r="IY9" s="24"/>
      <c r="IZ9" s="6"/>
      <c r="JA9" s="6"/>
      <c r="JB9" s="6"/>
      <c r="JC9" s="24">
        <v>723.65267726591196</v>
      </c>
      <c r="JD9" s="24">
        <v>4.6176000000000004</v>
      </c>
      <c r="JE9" s="24">
        <v>733.08859926940636</v>
      </c>
      <c r="JF9" s="24">
        <v>4.4984900000000003</v>
      </c>
    </row>
    <row r="10" spans="1:266" x14ac:dyDescent="0.3">
      <c r="B10" s="28">
        <v>229</v>
      </c>
      <c r="C10" s="26" t="s">
        <v>66</v>
      </c>
      <c r="D10" s="26" t="s">
        <v>66</v>
      </c>
      <c r="F10" s="33">
        <v>231</v>
      </c>
      <c r="G10" s="26" t="s">
        <v>66</v>
      </c>
      <c r="H10" s="24"/>
      <c r="I10" s="33">
        <v>231</v>
      </c>
      <c r="J10" s="26" t="s">
        <v>66</v>
      </c>
      <c r="K10" s="24"/>
      <c r="L10" s="33">
        <v>231</v>
      </c>
      <c r="M10" s="26" t="s">
        <v>66</v>
      </c>
      <c r="N10" s="24"/>
      <c r="O10" s="33">
        <v>231</v>
      </c>
      <c r="P10" s="26" t="s">
        <v>66</v>
      </c>
      <c r="AC10" s="33">
        <v>228</v>
      </c>
      <c r="AD10" s="26" t="s">
        <v>66</v>
      </c>
      <c r="AE10" s="33">
        <v>230</v>
      </c>
      <c r="AF10" s="26" t="s">
        <v>66</v>
      </c>
      <c r="AH10" s="248"/>
      <c r="AI10" s="248"/>
      <c r="AJ10" s="28"/>
      <c r="AK10" s="28"/>
      <c r="AL10" s="33">
        <v>254</v>
      </c>
      <c r="AM10" s="26" t="s">
        <v>66</v>
      </c>
      <c r="AN10" s="8"/>
      <c r="AO10" s="161"/>
      <c r="AP10" s="161"/>
      <c r="AQ10" s="161"/>
      <c r="AR10" s="210" t="s">
        <v>342</v>
      </c>
      <c r="AS10" s="211"/>
      <c r="AT10" s="35">
        <v>621.14158648442435</v>
      </c>
      <c r="AU10" s="35">
        <v>0.22557361121342867</v>
      </c>
      <c r="AV10" s="35">
        <v>628.03679816548868</v>
      </c>
      <c r="AW10" s="36">
        <v>-0.89079589451233143</v>
      </c>
      <c r="BA10" s="33">
        <v>230</v>
      </c>
      <c r="BB10" s="26" t="s">
        <v>66</v>
      </c>
      <c r="BC10" s="33">
        <v>231</v>
      </c>
      <c r="BD10" s="26" t="s">
        <v>66</v>
      </c>
      <c r="BF10" s="24"/>
      <c r="BG10" s="210" t="s">
        <v>342</v>
      </c>
      <c r="BH10" s="211"/>
      <c r="BI10" s="35">
        <v>628.65719704495075</v>
      </c>
      <c r="BJ10" s="35">
        <v>0.2243843840253239</v>
      </c>
      <c r="BK10" s="35">
        <v>635.55335904329002</v>
      </c>
      <c r="BL10" s="36">
        <v>-0.88609960625149564</v>
      </c>
      <c r="BP10" s="33">
        <v>231</v>
      </c>
      <c r="BQ10" s="26" t="s">
        <v>66</v>
      </c>
      <c r="BR10" s="33">
        <v>233</v>
      </c>
      <c r="BS10" s="26" t="s">
        <v>66</v>
      </c>
      <c r="BU10" s="24"/>
      <c r="BV10" s="210" t="s">
        <v>342</v>
      </c>
      <c r="BW10" s="211"/>
      <c r="BX10" s="35">
        <v>636.21264203787462</v>
      </c>
      <c r="BY10" s="35">
        <v>0.22319499337909821</v>
      </c>
      <c r="BZ10" s="35">
        <v>643.10974932981628</v>
      </c>
      <c r="CA10" s="36">
        <v>-0.8814026724904156</v>
      </c>
      <c r="CE10" s="33">
        <v>233</v>
      </c>
      <c r="CF10" s="26" t="s">
        <v>66</v>
      </c>
      <c r="CG10" s="33">
        <v>234</v>
      </c>
      <c r="CH10" s="26" t="s">
        <v>66</v>
      </c>
      <c r="CJ10" s="24"/>
      <c r="CK10" s="210" t="s">
        <v>342</v>
      </c>
      <c r="CL10" s="211"/>
      <c r="CM10" s="35">
        <v>643.80835150661596</v>
      </c>
      <c r="CN10" s="35">
        <v>0.22200544014119164</v>
      </c>
      <c r="CO10" s="35">
        <v>650.706399067799</v>
      </c>
      <c r="CP10" s="36">
        <v>-0.87670509665068386</v>
      </c>
      <c r="CT10" s="33">
        <v>235</v>
      </c>
      <c r="CU10" s="26" t="s">
        <v>66</v>
      </c>
      <c r="CV10" s="33">
        <v>236</v>
      </c>
      <c r="CW10" s="26" t="s">
        <v>66</v>
      </c>
      <c r="CY10" s="24"/>
      <c r="CZ10" s="210" t="s">
        <v>342</v>
      </c>
      <c r="DA10" s="211"/>
      <c r="DB10" s="35">
        <v>651.44476246557633</v>
      </c>
      <c r="DC10" s="35">
        <v>0.220815725178162</v>
      </c>
      <c r="DD10" s="35">
        <v>658.3437452709544</v>
      </c>
      <c r="DE10" s="36">
        <v>-0.87200688215436117</v>
      </c>
      <c r="DI10" s="33">
        <v>236</v>
      </c>
      <c r="DJ10" s="26" t="s">
        <v>66</v>
      </c>
      <c r="DK10" s="33">
        <v>237</v>
      </c>
      <c r="DL10" s="26" t="s">
        <v>66</v>
      </c>
      <c r="DN10" s="24"/>
      <c r="DO10" s="210" t="s">
        <v>342</v>
      </c>
      <c r="DP10" s="211"/>
      <c r="DQ10" s="35">
        <v>659.12231905163196</v>
      </c>
      <c r="DR10" s="35">
        <v>0.21962584935668583</v>
      </c>
      <c r="DS10" s="35">
        <v>666.02223207547775</v>
      </c>
      <c r="DT10" s="36">
        <v>-0.86730803242397236</v>
      </c>
      <c r="DX10" s="33">
        <v>238</v>
      </c>
      <c r="DY10" s="26" t="s">
        <v>66</v>
      </c>
      <c r="DZ10" s="33">
        <v>239</v>
      </c>
      <c r="EA10" s="26" t="s">
        <v>66</v>
      </c>
      <c r="EC10" s="24"/>
      <c r="ED10" s="210" t="s">
        <v>342</v>
      </c>
      <c r="EE10" s="211"/>
      <c r="EF10" s="35">
        <v>666.84147267976607</v>
      </c>
      <c r="EG10" s="35">
        <v>0.21843581354355587</v>
      </c>
      <c r="EH10" s="35">
        <v>673.74231089567456</v>
      </c>
      <c r="EI10" s="36">
        <v>-0.86260855088250687</v>
      </c>
      <c r="EM10" s="33">
        <v>239</v>
      </c>
      <c r="EN10" s="26" t="s">
        <v>66</v>
      </c>
      <c r="EO10" s="33">
        <v>241</v>
      </c>
      <c r="EP10" s="26" t="s">
        <v>66</v>
      </c>
      <c r="ER10" s="24"/>
      <c r="ES10" s="210" t="s">
        <v>342</v>
      </c>
      <c r="ET10" s="211"/>
      <c r="EU10" s="35">
        <v>674.60268220297519</v>
      </c>
      <c r="EV10" s="35">
        <v>0.21724561860568228</v>
      </c>
      <c r="EW10" s="35">
        <v>681.50444058386722</v>
      </c>
      <c r="EX10" s="36">
        <v>-0.85790844095341245</v>
      </c>
      <c r="FB10" s="33">
        <v>241</v>
      </c>
      <c r="FC10" s="26" t="s">
        <v>66</v>
      </c>
      <c r="FD10" s="33">
        <v>242</v>
      </c>
      <c r="FE10" s="26" t="s">
        <v>66</v>
      </c>
      <c r="FG10" s="24"/>
      <c r="FH10" s="210" t="s">
        <v>342</v>
      </c>
      <c r="FI10" s="211"/>
      <c r="FJ10" s="35">
        <v>682.40641407658961</v>
      </c>
      <c r="FK10" s="35">
        <v>0.21605526541009068</v>
      </c>
      <c r="FL10" s="35">
        <v>689.30908759471583</v>
      </c>
      <c r="FM10" s="36">
        <v>-0.85320770606059582</v>
      </c>
      <c r="FQ10" s="33">
        <v>243</v>
      </c>
      <c r="FR10" s="26" t="s">
        <v>66</v>
      </c>
      <c r="FS10" s="33">
        <v>244</v>
      </c>
      <c r="FT10" s="26" t="s">
        <v>66</v>
      </c>
      <c r="FV10" s="24"/>
      <c r="FW10" s="210" t="s">
        <v>342</v>
      </c>
      <c r="FX10" s="211"/>
      <c r="FY10" s="35">
        <v>690.25314252715918</v>
      </c>
      <c r="FZ10" s="35">
        <v>0.21486475482392192</v>
      </c>
      <c r="GA10" s="35">
        <v>697.15672615410369</v>
      </c>
      <c r="GB10" s="36">
        <v>-0.84850634962841887</v>
      </c>
      <c r="GF10" s="33">
        <v>244</v>
      </c>
      <c r="GG10" s="26" t="s">
        <v>66</v>
      </c>
      <c r="GH10" s="33">
        <v>245</v>
      </c>
      <c r="GI10" s="26" t="s">
        <v>66</v>
      </c>
      <c r="GK10" s="24"/>
      <c r="GL10" s="210" t="s">
        <v>342</v>
      </c>
      <c r="GM10" s="211"/>
      <c r="GN10" s="35">
        <v>698.14334972605309</v>
      </c>
      <c r="GO10" s="35">
        <v>0.21367408771443153</v>
      </c>
      <c r="GP10" s="35">
        <v>705.04783843273674</v>
      </c>
      <c r="GQ10" s="36">
        <v>-0.84380437508169581</v>
      </c>
      <c r="GR10" s="6"/>
      <c r="GS10" s="6"/>
      <c r="GT10" s="6"/>
      <c r="GU10" s="33">
        <v>246</v>
      </c>
      <c r="GV10" s="26" t="s">
        <v>66</v>
      </c>
      <c r="GW10" s="33">
        <v>247</v>
      </c>
      <c r="GX10" s="26" t="s">
        <v>66</v>
      </c>
      <c r="GZ10" s="24"/>
      <c r="HA10" s="210" t="s">
        <v>342</v>
      </c>
      <c r="HB10" s="211"/>
      <c r="HC10" s="35">
        <v>706.07752596793512</v>
      </c>
      <c r="HD10" s="35">
        <v>0.21248326494898939</v>
      </c>
      <c r="HE10" s="35">
        <v>712.9829147246196</v>
      </c>
      <c r="HF10" s="36">
        <v>-0.83910178584569151</v>
      </c>
      <c r="HG10" s="6"/>
      <c r="HH10" s="6"/>
      <c r="HI10" s="6"/>
      <c r="HJ10" s="33">
        <v>247</v>
      </c>
      <c r="HK10" s="26" t="s">
        <v>66</v>
      </c>
      <c r="HL10" s="33">
        <v>249</v>
      </c>
      <c r="HM10" s="26" t="s">
        <v>66</v>
      </c>
      <c r="HO10" s="24"/>
      <c r="HP10" s="210" t="s">
        <v>342</v>
      </c>
      <c r="HQ10" s="211"/>
      <c r="HR10" s="35">
        <v>714.05616985427889</v>
      </c>
      <c r="HS10" s="35">
        <v>0.2112922873950786</v>
      </c>
      <c r="HT10" s="35">
        <v>720.96245363057028</v>
      </c>
      <c r="HU10" s="36">
        <v>-0.83439858534611844</v>
      </c>
      <c r="HV10" s="6"/>
      <c r="HW10" s="6"/>
      <c r="HX10" s="6"/>
      <c r="HY10" s="33">
        <v>249</v>
      </c>
      <c r="HZ10" s="26" t="s">
        <v>66</v>
      </c>
      <c r="IA10" s="33">
        <v>250</v>
      </c>
      <c r="IB10" s="26" t="s">
        <v>66</v>
      </c>
      <c r="ID10" s="24"/>
      <c r="IE10" s="210" t="s">
        <v>342</v>
      </c>
      <c r="IF10" s="211"/>
      <c r="IG10" s="35">
        <v>722.07978848209461</v>
      </c>
      <c r="IH10" s="35">
        <v>0.21010115592029482</v>
      </c>
      <c r="II10" s="35">
        <v>728.98696224694686</v>
      </c>
      <c r="IJ10" s="36">
        <v>-0.8296947770091343</v>
      </c>
      <c r="IK10" s="6"/>
      <c r="IL10" s="6"/>
      <c r="IM10" s="6"/>
      <c r="IN10" s="33">
        <v>251</v>
      </c>
      <c r="IO10" s="26" t="s">
        <v>66</v>
      </c>
      <c r="IP10" s="33">
        <v>252</v>
      </c>
      <c r="IQ10" s="26" t="s">
        <v>66</v>
      </c>
      <c r="IS10" s="24"/>
      <c r="IT10" s="210" t="s">
        <v>342</v>
      </c>
      <c r="IU10" s="211"/>
      <c r="IV10" s="35">
        <v>730.14889763804547</v>
      </c>
      <c r="IW10" s="35">
        <v>0.20890987139234593</v>
      </c>
      <c r="IX10" s="35">
        <v>737.05695635976429</v>
      </c>
      <c r="IY10" s="36">
        <v>-0.82499036426133954</v>
      </c>
      <c r="IZ10" s="6"/>
      <c r="JA10" s="6"/>
      <c r="JB10" s="6"/>
      <c r="JC10" s="33">
        <v>252</v>
      </c>
      <c r="JD10" s="26" t="s">
        <v>66</v>
      </c>
      <c r="JE10" s="33">
        <v>254</v>
      </c>
      <c r="JF10" s="26" t="s">
        <v>66</v>
      </c>
    </row>
    <row r="11" spans="1:266" x14ac:dyDescent="0.3">
      <c r="AC11" s="24">
        <v>612.8463831809155</v>
      </c>
      <c r="AD11" s="24">
        <v>5.9892399999999997</v>
      </c>
      <c r="AE11" s="24">
        <v>622.67357962984579</v>
      </c>
      <c r="AF11" s="24">
        <v>5.8690699999999998</v>
      </c>
      <c r="AO11" s="161"/>
      <c r="AP11" s="161"/>
      <c r="AQ11" s="161"/>
      <c r="BA11" s="24">
        <v>622.67357962984579</v>
      </c>
      <c r="BB11" s="24">
        <v>5.8690699999999998</v>
      </c>
      <c r="BC11" s="24">
        <v>627.57338263571421</v>
      </c>
      <c r="BD11" s="24">
        <v>5.8100899999999998</v>
      </c>
      <c r="BP11" s="24">
        <v>627.57338263571421</v>
      </c>
      <c r="BQ11" s="24">
        <v>5.8100899999999998</v>
      </c>
      <c r="BR11" s="24">
        <v>636.98399859030019</v>
      </c>
      <c r="BS11" s="24">
        <v>5.6943299999999999</v>
      </c>
      <c r="CE11" s="24">
        <v>636.98399859030019</v>
      </c>
      <c r="CF11" s="24">
        <v>5.6943299999999999</v>
      </c>
      <c r="CG11" s="24">
        <v>641.87449152073918</v>
      </c>
      <c r="CH11" s="24">
        <v>5.6351699999999996</v>
      </c>
      <c r="CT11" s="24">
        <v>646.75354294461999</v>
      </c>
      <c r="CU11" s="24">
        <v>5.5747299999999997</v>
      </c>
      <c r="CV11" s="24">
        <v>651.47672734571017</v>
      </c>
      <c r="CW11" s="24">
        <v>5.5164200000000001</v>
      </c>
      <c r="DI11" s="24">
        <v>651.47672734571017</v>
      </c>
      <c r="DJ11" s="24">
        <v>5.5164200000000001</v>
      </c>
      <c r="DK11" s="24">
        <v>656.47814142027437</v>
      </c>
      <c r="DL11" s="24">
        <v>5.4555600000000002</v>
      </c>
      <c r="DX11" s="24">
        <v>661.19043067859218</v>
      </c>
      <c r="DY11" s="24">
        <v>5.3968999999999996</v>
      </c>
      <c r="DZ11" s="24">
        <v>666.17289078792771</v>
      </c>
      <c r="EA11" s="24">
        <v>5.3351100000000002</v>
      </c>
      <c r="EM11" s="24">
        <v>666.17289078792771</v>
      </c>
      <c r="EN11" s="24">
        <v>5.3351100000000002</v>
      </c>
      <c r="EO11" s="24">
        <v>675.84207874364483</v>
      </c>
      <c r="EP11" s="24">
        <v>5.2156399999999996</v>
      </c>
      <c r="FB11" s="24">
        <v>675.84207874364483</v>
      </c>
      <c r="FC11" s="24">
        <v>5.2156399999999996</v>
      </c>
      <c r="FD11" s="24">
        <v>680.52446805333113</v>
      </c>
      <c r="FE11" s="24">
        <v>5.1573099999999998</v>
      </c>
      <c r="FQ11" s="24">
        <v>685.47109024593726</v>
      </c>
      <c r="FR11" s="24">
        <v>5.0964400000000003</v>
      </c>
      <c r="FS11" s="24">
        <v>690.14381832630249</v>
      </c>
      <c r="FT11" s="24">
        <v>5.0376300000000001</v>
      </c>
      <c r="GF11" s="24">
        <v>690.14381832630249</v>
      </c>
      <c r="GG11" s="24">
        <v>5.0376300000000001</v>
      </c>
      <c r="GH11" s="24">
        <v>695.07987998844578</v>
      </c>
      <c r="GI11" s="24">
        <v>4.9759099999999998</v>
      </c>
      <c r="GK11" s="6"/>
      <c r="GL11" s="6"/>
      <c r="GM11" s="6"/>
      <c r="GN11" s="6"/>
      <c r="GO11" s="6"/>
      <c r="GP11" s="6"/>
      <c r="GQ11" s="6"/>
      <c r="GR11" s="6"/>
      <c r="GS11" s="6"/>
      <c r="GT11" s="6"/>
      <c r="GU11" s="24">
        <v>699.86682810977345</v>
      </c>
      <c r="GV11" s="24">
        <v>4.9160199999999996</v>
      </c>
      <c r="GW11" s="24">
        <v>704.51581298790063</v>
      </c>
      <c r="GX11" s="24">
        <v>4.8578900000000003</v>
      </c>
      <c r="GZ11" s="6"/>
      <c r="HA11" s="6"/>
      <c r="HB11" s="6"/>
      <c r="HC11" s="6"/>
      <c r="HD11" s="6"/>
      <c r="HE11" s="6"/>
      <c r="HF11" s="6"/>
      <c r="HG11" s="6"/>
      <c r="HH11" s="6"/>
      <c r="HI11" s="6"/>
      <c r="HJ11" s="24">
        <v>704.51581298790063</v>
      </c>
      <c r="HK11" s="24">
        <v>4.8578900000000003</v>
      </c>
      <c r="HL11" s="24">
        <v>714.06274767130674</v>
      </c>
      <c r="HM11" s="24">
        <v>4.7381900000000003</v>
      </c>
      <c r="HO11" s="6"/>
      <c r="HP11" s="6"/>
      <c r="HQ11" s="6"/>
      <c r="HR11" s="6"/>
      <c r="HS11" s="6"/>
      <c r="HT11" s="6"/>
      <c r="HU11" s="6"/>
      <c r="HV11" s="6"/>
      <c r="HW11" s="6"/>
      <c r="HX11" s="6"/>
      <c r="HY11" s="24">
        <v>714.06274767130674</v>
      </c>
      <c r="HZ11" s="24">
        <v>4.7381900000000003</v>
      </c>
      <c r="IA11" s="24">
        <v>718.82863674713303</v>
      </c>
      <c r="IB11" s="24">
        <v>4.6783400000000004</v>
      </c>
      <c r="ID11" s="6"/>
      <c r="IE11" s="6"/>
      <c r="IF11" s="6"/>
      <c r="IG11" s="6"/>
      <c r="IH11" s="6"/>
      <c r="II11" s="6"/>
      <c r="IJ11" s="6"/>
      <c r="IK11" s="6"/>
      <c r="IL11" s="6"/>
      <c r="IM11" s="6"/>
      <c r="IN11" s="24">
        <v>723.65267726591196</v>
      </c>
      <c r="IO11" s="24">
        <v>4.6176000000000004</v>
      </c>
      <c r="IP11" s="24">
        <v>728.41205832161552</v>
      </c>
      <c r="IQ11" s="24">
        <v>4.5575599999999996</v>
      </c>
      <c r="IS11" s="6"/>
      <c r="IT11" s="6"/>
      <c r="IU11" s="6"/>
      <c r="IV11" s="6"/>
      <c r="IW11" s="6"/>
      <c r="IX11" s="6"/>
      <c r="IY11" s="6"/>
      <c r="IZ11" s="6"/>
      <c r="JA11" s="6"/>
      <c r="JB11" s="6"/>
      <c r="JC11" s="24">
        <v>728.41205832161552</v>
      </c>
      <c r="JD11" s="24">
        <v>4.5575599999999996</v>
      </c>
      <c r="JE11" s="24">
        <v>737.83815440809281</v>
      </c>
      <c r="JF11" s="24">
        <v>4.4384600000000001</v>
      </c>
    </row>
    <row r="12" spans="1:266" x14ac:dyDescent="0.3">
      <c r="AC12" s="33">
        <v>229</v>
      </c>
      <c r="AD12" s="26" t="s">
        <v>66</v>
      </c>
      <c r="AE12" s="33">
        <v>231</v>
      </c>
      <c r="AF12" s="26" t="s">
        <v>66</v>
      </c>
      <c r="AO12" s="161"/>
      <c r="AP12" s="161"/>
      <c r="AQ12" s="161"/>
      <c r="BA12" s="33">
        <v>231</v>
      </c>
      <c r="BB12" s="26" t="s">
        <v>66</v>
      </c>
      <c r="BC12" s="33">
        <v>232</v>
      </c>
      <c r="BD12" s="26" t="s">
        <v>66</v>
      </c>
      <c r="BP12" s="33">
        <v>232</v>
      </c>
      <c r="BQ12" s="26" t="s">
        <v>66</v>
      </c>
      <c r="BR12" s="33">
        <v>234</v>
      </c>
      <c r="BS12" s="26" t="s">
        <v>66</v>
      </c>
      <c r="CE12" s="33">
        <v>234</v>
      </c>
      <c r="CF12" s="26" t="s">
        <v>66</v>
      </c>
      <c r="CG12" s="33">
        <v>235</v>
      </c>
      <c r="CH12" s="26" t="s">
        <v>66</v>
      </c>
      <c r="CT12" s="33">
        <v>236</v>
      </c>
      <c r="CU12" s="26" t="s">
        <v>66</v>
      </c>
      <c r="CV12" s="33">
        <v>237</v>
      </c>
      <c r="CW12" s="26" t="s">
        <v>66</v>
      </c>
      <c r="DI12" s="33">
        <v>237</v>
      </c>
      <c r="DJ12" s="26" t="s">
        <v>66</v>
      </c>
      <c r="DK12" s="33">
        <v>238</v>
      </c>
      <c r="DL12" s="26" t="s">
        <v>66</v>
      </c>
      <c r="DX12" s="33">
        <v>239</v>
      </c>
      <c r="DY12" s="26" t="s">
        <v>66</v>
      </c>
      <c r="DZ12" s="33">
        <v>240</v>
      </c>
      <c r="EA12" s="26" t="s">
        <v>66</v>
      </c>
      <c r="EM12" s="33">
        <v>240</v>
      </c>
      <c r="EN12" s="26" t="s">
        <v>66</v>
      </c>
      <c r="EO12" s="33">
        <v>242</v>
      </c>
      <c r="EP12" s="26" t="s">
        <v>66</v>
      </c>
      <c r="FB12" s="33">
        <v>242</v>
      </c>
      <c r="FC12" s="26" t="s">
        <v>66</v>
      </c>
      <c r="FD12" s="33">
        <v>243</v>
      </c>
      <c r="FE12" s="26" t="s">
        <v>66</v>
      </c>
      <c r="FQ12" s="33">
        <v>244</v>
      </c>
      <c r="FR12" s="26" t="s">
        <v>66</v>
      </c>
      <c r="FS12" s="33">
        <v>245</v>
      </c>
      <c r="FT12" s="26" t="s">
        <v>66</v>
      </c>
      <c r="GF12" s="33">
        <v>245</v>
      </c>
      <c r="GG12" s="26" t="s">
        <v>66</v>
      </c>
      <c r="GH12" s="33">
        <v>246</v>
      </c>
      <c r="GI12" s="26" t="s">
        <v>66</v>
      </c>
      <c r="GK12" s="6"/>
      <c r="GL12" s="6"/>
      <c r="GM12" s="6"/>
      <c r="GN12" s="6"/>
      <c r="GO12" s="6"/>
      <c r="GP12" s="6"/>
      <c r="GQ12" s="6"/>
      <c r="GR12" s="6"/>
      <c r="GS12" s="6"/>
      <c r="GT12" s="6"/>
      <c r="GU12" s="33">
        <v>247</v>
      </c>
      <c r="GV12" s="26" t="s">
        <v>66</v>
      </c>
      <c r="GW12" s="33">
        <v>248</v>
      </c>
      <c r="GX12" s="26" t="s">
        <v>66</v>
      </c>
      <c r="GZ12" s="6"/>
      <c r="HA12" s="6"/>
      <c r="HB12" s="6"/>
      <c r="HC12" s="6"/>
      <c r="HD12" s="6"/>
      <c r="HE12" s="6"/>
      <c r="HF12" s="6"/>
      <c r="HG12" s="6"/>
      <c r="HH12" s="6"/>
      <c r="HI12" s="6"/>
      <c r="HJ12" s="33">
        <v>248</v>
      </c>
      <c r="HK12" s="26" t="s">
        <v>66</v>
      </c>
      <c r="HL12" s="33">
        <v>250</v>
      </c>
      <c r="HM12" s="26" t="s">
        <v>66</v>
      </c>
      <c r="HO12" s="6"/>
      <c r="HP12" s="6"/>
      <c r="HQ12" s="6"/>
      <c r="HR12" s="6"/>
      <c r="HS12" s="6"/>
      <c r="HT12" s="6"/>
      <c r="HU12" s="6"/>
      <c r="HV12" s="6"/>
      <c r="HW12" s="6"/>
      <c r="HX12" s="6"/>
      <c r="HY12" s="33">
        <v>250</v>
      </c>
      <c r="HZ12" s="26" t="s">
        <v>66</v>
      </c>
      <c r="IA12" s="33">
        <v>251</v>
      </c>
      <c r="IB12" s="26" t="s">
        <v>66</v>
      </c>
      <c r="ID12" s="6"/>
      <c r="IE12" s="6"/>
      <c r="IF12" s="6"/>
      <c r="IG12" s="6"/>
      <c r="IH12" s="6"/>
      <c r="II12" s="6"/>
      <c r="IJ12" s="6"/>
      <c r="IK12" s="6"/>
      <c r="IL12" s="6"/>
      <c r="IM12" s="6"/>
      <c r="IN12" s="33">
        <v>252</v>
      </c>
      <c r="IO12" s="26" t="s">
        <v>66</v>
      </c>
      <c r="IP12" s="33">
        <v>253</v>
      </c>
      <c r="IQ12" s="26" t="s">
        <v>66</v>
      </c>
      <c r="IS12" s="6"/>
      <c r="IT12" s="6"/>
      <c r="IU12" s="6"/>
      <c r="IV12" s="6"/>
      <c r="IW12" s="6"/>
      <c r="IX12" s="6"/>
      <c r="IY12" s="6"/>
      <c r="IZ12" s="6"/>
      <c r="JA12" s="6"/>
      <c r="JB12" s="6"/>
      <c r="JC12" s="33">
        <v>253</v>
      </c>
      <c r="JD12" s="26" t="s">
        <v>66</v>
      </c>
      <c r="JE12" s="33">
        <v>255</v>
      </c>
      <c r="JF12" s="26" t="s">
        <v>66</v>
      </c>
    </row>
    <row r="13" spans="1:266" ht="15" thickBot="1" x14ac:dyDescent="0.35">
      <c r="AO13" s="161"/>
      <c r="AP13" s="161"/>
      <c r="AQ13" s="161"/>
    </row>
    <row r="14" spans="1:266" ht="15" thickBot="1" x14ac:dyDescent="0.35">
      <c r="AG14" s="6"/>
      <c r="AM14" s="71"/>
      <c r="BE14" s="6"/>
      <c r="BK14" s="71"/>
      <c r="BT14" s="6"/>
      <c r="BZ14" s="71"/>
      <c r="CI14" s="6"/>
      <c r="CO14" s="71"/>
      <c r="CX14" s="6"/>
      <c r="DD14" s="71"/>
      <c r="DM14" s="6"/>
      <c r="DS14" s="71"/>
      <c r="EB14" s="6"/>
      <c r="EH14" s="71"/>
      <c r="EQ14" s="6"/>
      <c r="EW14" s="71"/>
      <c r="FF14" s="6"/>
      <c r="FL14" s="71"/>
      <c r="FU14" s="6"/>
      <c r="GA14" s="71"/>
      <c r="GJ14" s="6"/>
      <c r="GK14" s="6"/>
      <c r="GL14" s="6"/>
      <c r="GM14" s="6"/>
      <c r="GN14" s="6"/>
      <c r="GO14" s="6"/>
      <c r="GP14" s="71"/>
      <c r="GQ14" s="6"/>
      <c r="GY14"/>
      <c r="HE14" s="96"/>
      <c r="HN14"/>
      <c r="HT14" s="96"/>
      <c r="IC14"/>
      <c r="II14" s="96"/>
      <c r="IR14"/>
      <c r="IX14" s="96"/>
      <c r="JE14" s="60" t="s">
        <v>359</v>
      </c>
    </row>
    <row r="15" spans="1:266" ht="15" thickBot="1" x14ac:dyDescent="0.35">
      <c r="B15" s="71"/>
      <c r="D15" s="238" t="s">
        <v>234</v>
      </c>
      <c r="E15" s="239"/>
      <c r="F15" s="239"/>
      <c r="G15" s="240"/>
      <c r="H15" s="98"/>
      <c r="I15" s="120" t="s">
        <v>256</v>
      </c>
      <c r="J15" s="127">
        <v>3.4675344232073753E-2</v>
      </c>
      <c r="K15" s="121" t="s">
        <v>255</v>
      </c>
      <c r="N15" s="71"/>
      <c r="O15" s="71"/>
      <c r="Q15" s="238" t="s">
        <v>235</v>
      </c>
      <c r="R15" s="239"/>
      <c r="S15" s="239"/>
      <c r="T15" s="240"/>
      <c r="U15" s="98"/>
      <c r="V15" s="120" t="s">
        <v>343</v>
      </c>
      <c r="W15" s="128">
        <v>0.11760286004384134</v>
      </c>
      <c r="X15" s="121" t="s">
        <v>255</v>
      </c>
      <c r="AG15" s="6"/>
      <c r="AN15" s="71"/>
      <c r="BE15" s="6"/>
      <c r="BL15" s="71"/>
      <c r="BT15" s="6"/>
      <c r="CA15" s="71"/>
      <c r="CI15" s="6"/>
      <c r="CP15" s="71"/>
      <c r="CX15" s="6"/>
      <c r="DE15" s="71"/>
      <c r="DM15" s="6"/>
      <c r="DT15" s="71"/>
      <c r="EB15" s="6"/>
      <c r="EI15" s="71"/>
      <c r="EQ15" s="6"/>
      <c r="EX15" s="71"/>
      <c r="FF15" s="6"/>
      <c r="FM15" s="71"/>
      <c r="FU15" s="6"/>
      <c r="GB15" s="71"/>
      <c r="GJ15" s="6"/>
      <c r="GK15" s="6"/>
      <c r="GL15" s="6"/>
      <c r="GM15" s="6"/>
      <c r="GN15" s="6"/>
      <c r="GO15" s="6"/>
      <c r="GP15" s="6"/>
      <c r="GQ15" s="71"/>
      <c r="GR15" s="6"/>
      <c r="GY15"/>
      <c r="HF15" s="96"/>
      <c r="HN15"/>
      <c r="HU15" s="96"/>
      <c r="IC15"/>
      <c r="IJ15" s="96"/>
      <c r="IR15"/>
      <c r="IY15" s="96"/>
      <c r="JE15" s="61" t="s">
        <v>226</v>
      </c>
    </row>
    <row r="16" spans="1:266" ht="15" thickBot="1" x14ac:dyDescent="0.35">
      <c r="B16" s="157"/>
      <c r="C16" s="158"/>
      <c r="D16" s="233" t="s">
        <v>366</v>
      </c>
      <c r="E16" s="234"/>
      <c r="F16" s="234"/>
      <c r="G16" s="235"/>
      <c r="H16" s="158"/>
      <c r="I16" s="157"/>
      <c r="J16" s="71"/>
      <c r="K16" s="71"/>
      <c r="L16" s="71"/>
      <c r="N16" s="71"/>
      <c r="O16" s="157"/>
      <c r="P16" s="158"/>
      <c r="Q16" s="233" t="s">
        <v>362</v>
      </c>
      <c r="R16" s="234"/>
      <c r="S16" s="234"/>
      <c r="T16" s="235"/>
      <c r="U16" s="158"/>
      <c r="V16" s="157"/>
      <c r="AG16" s="6"/>
      <c r="AN16" s="71"/>
      <c r="BE16" s="6"/>
      <c r="BL16" s="71"/>
      <c r="BT16" s="6"/>
      <c r="CA16" s="71"/>
      <c r="CI16" s="6"/>
      <c r="CP16" s="71"/>
      <c r="CX16" s="6"/>
      <c r="DE16" s="71"/>
      <c r="DM16" s="6"/>
      <c r="DT16" s="71"/>
      <c r="EB16" s="6"/>
      <c r="EI16" s="71"/>
      <c r="EQ16" s="6"/>
      <c r="EX16" s="71"/>
      <c r="FF16" s="6"/>
      <c r="FM16" s="71"/>
      <c r="FU16" s="6"/>
      <c r="GB16" s="71"/>
      <c r="GJ16" s="6"/>
      <c r="GK16" s="6"/>
      <c r="GL16" s="6"/>
      <c r="GM16" s="6"/>
      <c r="GN16" s="6"/>
      <c r="GO16" s="6"/>
      <c r="GP16" s="6"/>
      <c r="GQ16" s="71"/>
      <c r="GR16" s="6"/>
      <c r="GY16"/>
      <c r="HF16" s="96"/>
      <c r="HN16"/>
      <c r="HU16" s="96"/>
      <c r="IC16"/>
      <c r="IJ16" s="96"/>
      <c r="IR16"/>
      <c r="IY16" s="96"/>
      <c r="JE16" s="62" t="s">
        <v>227</v>
      </c>
    </row>
    <row r="17" spans="2:266" ht="15" thickBot="1" x14ac:dyDescent="0.35">
      <c r="B17" s="158"/>
      <c r="C17" s="233" t="s">
        <v>360</v>
      </c>
      <c r="D17" s="234"/>
      <c r="E17" s="234"/>
      <c r="F17" s="234"/>
      <c r="G17" s="234"/>
      <c r="H17" s="235"/>
      <c r="I17" s="158"/>
      <c r="J17" s="71"/>
      <c r="K17" s="71"/>
      <c r="L17" s="71"/>
      <c r="N17" s="71"/>
      <c r="O17" s="158"/>
      <c r="P17" s="233" t="s">
        <v>363</v>
      </c>
      <c r="Q17" s="234"/>
      <c r="R17" s="234"/>
      <c r="S17" s="234"/>
      <c r="T17" s="234"/>
      <c r="U17" s="235"/>
      <c r="V17" s="158"/>
      <c r="Y17" s="122"/>
      <c r="Z17" s="122"/>
      <c r="AA17" s="122"/>
      <c r="AB17" s="122"/>
      <c r="AC17" s="122"/>
      <c r="AD17" s="122"/>
      <c r="AE17" s="122"/>
      <c r="AF17" s="122"/>
      <c r="AG17" s="6"/>
      <c r="AN17" s="71"/>
      <c r="BE17" s="6"/>
      <c r="BL17" s="71"/>
      <c r="BT17" s="6"/>
      <c r="CA17" s="71"/>
      <c r="CI17" s="6"/>
      <c r="CP17" s="71"/>
      <c r="CX17" s="6"/>
      <c r="DE17" s="71"/>
      <c r="DM17" s="6"/>
      <c r="DT17" s="71"/>
      <c r="EB17" s="6"/>
      <c r="EI17" s="71"/>
      <c r="EQ17" s="6"/>
      <c r="EX17" s="71"/>
      <c r="FF17" s="6"/>
      <c r="FM17" s="71"/>
      <c r="FU17" s="6"/>
      <c r="GB17" s="71"/>
      <c r="GJ17" s="6"/>
      <c r="GK17" s="6"/>
      <c r="GL17" s="6"/>
      <c r="GM17" s="6"/>
      <c r="GN17" s="6"/>
      <c r="GO17" s="6"/>
      <c r="GP17" s="6"/>
      <c r="GQ17" s="71"/>
      <c r="GR17" s="6"/>
      <c r="GY17"/>
      <c r="HF17" s="96"/>
      <c r="HN17"/>
      <c r="HU17" s="96"/>
      <c r="IC17"/>
      <c r="IJ17" s="96"/>
      <c r="IR17"/>
      <c r="IY17" s="96"/>
      <c r="JE17" s="92">
        <v>8.5336933515768667</v>
      </c>
    </row>
    <row r="18" spans="2:266" ht="15" thickBot="1" x14ac:dyDescent="0.35">
      <c r="B18" s="230" t="s">
        <v>367</v>
      </c>
      <c r="C18" s="231"/>
      <c r="D18" s="231"/>
      <c r="E18" s="231"/>
      <c r="F18" s="231"/>
      <c r="G18" s="231"/>
      <c r="H18" s="231"/>
      <c r="I18" s="232"/>
      <c r="J18" s="101" t="s">
        <v>238</v>
      </c>
      <c r="K18" s="163"/>
      <c r="L18" s="113"/>
      <c r="N18" s="75"/>
      <c r="O18" s="230" t="s">
        <v>361</v>
      </c>
      <c r="P18" s="231"/>
      <c r="Q18" s="231"/>
      <c r="R18" s="231"/>
      <c r="S18" s="231"/>
      <c r="T18" s="231"/>
      <c r="U18" s="231"/>
      <c r="V18" s="232"/>
      <c r="W18" s="101" t="s">
        <v>238</v>
      </c>
      <c r="Y18" s="122"/>
      <c r="Z18" s="123"/>
      <c r="AA18" s="123"/>
      <c r="AB18" s="123"/>
      <c r="AC18" s="123"/>
      <c r="AD18" s="123"/>
      <c r="AE18" s="123"/>
      <c r="AF18" s="124"/>
      <c r="AG18" s="6"/>
      <c r="AN18" s="71"/>
      <c r="BE18" s="6"/>
      <c r="BL18" s="71"/>
      <c r="BT18" s="6"/>
      <c r="CA18" s="71"/>
      <c r="CI18" s="6"/>
      <c r="CP18" s="71"/>
      <c r="CX18" s="6"/>
      <c r="DE18" s="71"/>
      <c r="DM18" s="6"/>
      <c r="DT18" s="71"/>
      <c r="EB18" s="6"/>
      <c r="EI18" s="71"/>
      <c r="EQ18" s="6"/>
      <c r="EX18" s="71"/>
      <c r="FF18" s="6"/>
      <c r="FM18" s="71"/>
      <c r="FU18" s="6"/>
      <c r="GB18" s="71"/>
      <c r="GJ18" s="6"/>
      <c r="GK18" s="6"/>
      <c r="GL18" s="6"/>
      <c r="GM18" s="6"/>
      <c r="GN18" s="6"/>
      <c r="GO18" s="6"/>
      <c r="GP18" s="6"/>
      <c r="GQ18" s="71"/>
      <c r="GR18" s="6"/>
      <c r="GY18"/>
      <c r="HF18" s="96"/>
      <c r="HN18"/>
      <c r="HU18" s="96"/>
      <c r="IC18"/>
      <c r="IJ18" s="96"/>
      <c r="IR18"/>
      <c r="IY18" s="96"/>
      <c r="JE18" s="27" t="s">
        <v>80</v>
      </c>
    </row>
    <row r="19" spans="2:266" ht="15" thickBot="1" x14ac:dyDescent="0.35">
      <c r="B19" s="99" t="s">
        <v>233</v>
      </c>
      <c r="C19" s="99" t="s">
        <v>230</v>
      </c>
      <c r="D19" s="99" t="s">
        <v>231</v>
      </c>
      <c r="E19" s="99" t="s">
        <v>232</v>
      </c>
      <c r="F19" s="99" t="s">
        <v>230</v>
      </c>
      <c r="G19" s="99" t="s">
        <v>231</v>
      </c>
      <c r="H19" s="99" t="s">
        <v>236</v>
      </c>
      <c r="I19" s="100" t="s">
        <v>237</v>
      </c>
      <c r="J19" s="102" t="s">
        <v>241</v>
      </c>
      <c r="K19" s="164"/>
      <c r="L19" s="114"/>
      <c r="O19" s="99" t="s">
        <v>233</v>
      </c>
      <c r="P19" s="99" t="s">
        <v>230</v>
      </c>
      <c r="Q19" s="99" t="s">
        <v>231</v>
      </c>
      <c r="R19" s="99" t="s">
        <v>232</v>
      </c>
      <c r="S19" s="99" t="s">
        <v>230</v>
      </c>
      <c r="T19" s="99" t="s">
        <v>231</v>
      </c>
      <c r="U19" s="99" t="s">
        <v>232</v>
      </c>
      <c r="V19" s="100" t="s">
        <v>237</v>
      </c>
      <c r="W19" s="102" t="s">
        <v>241</v>
      </c>
      <c r="Y19" s="122"/>
      <c r="Z19" s="125"/>
      <c r="AA19" s="125"/>
      <c r="AB19" s="125"/>
      <c r="AC19" s="125"/>
      <c r="AD19" s="125"/>
      <c r="AE19" s="122"/>
      <c r="AF19" s="122"/>
      <c r="AG19" s="6"/>
      <c r="AN19" s="71"/>
      <c r="BE19" s="6"/>
      <c r="BL19" s="71"/>
      <c r="BT19" s="6"/>
      <c r="CA19" s="71"/>
      <c r="CI19" s="6"/>
      <c r="CP19" s="71"/>
      <c r="CX19" s="6"/>
      <c r="DE19" s="71"/>
      <c r="DM19" s="6"/>
      <c r="DT19" s="71"/>
      <c r="EB19" s="6"/>
      <c r="EI19" s="71"/>
      <c r="EQ19" s="6"/>
      <c r="EX19" s="71"/>
      <c r="FF19" s="6"/>
      <c r="FM19" s="71"/>
      <c r="FU19" s="6"/>
      <c r="GB19" s="71"/>
      <c r="GJ19" s="6"/>
      <c r="GK19" s="6"/>
      <c r="GL19" s="6"/>
      <c r="GM19" s="6"/>
      <c r="GN19" s="6"/>
      <c r="GO19" s="6"/>
      <c r="GP19" s="6"/>
      <c r="GQ19" s="71"/>
      <c r="GR19" s="6"/>
      <c r="GY19"/>
      <c r="HF19" s="96"/>
      <c r="HN19"/>
      <c r="HU19" s="96"/>
      <c r="IC19"/>
      <c r="IJ19" s="96"/>
      <c r="IR19"/>
      <c r="IY19" s="96"/>
      <c r="JE19" s="63">
        <v>734.92272540393083</v>
      </c>
    </row>
    <row r="20" spans="2:266" x14ac:dyDescent="0.3">
      <c r="B20" s="66">
        <v>1</v>
      </c>
      <c r="C20" s="139">
        <v>620.55964347717759</v>
      </c>
      <c r="D20" s="67">
        <v>-0.89549153385180047</v>
      </c>
      <c r="E20" s="137">
        <v>-0.89505792432725573</v>
      </c>
      <c r="F20" s="76">
        <v>0</v>
      </c>
      <c r="G20" s="103">
        <v>0</v>
      </c>
      <c r="H20" s="76"/>
      <c r="I20" s="103"/>
      <c r="J20" s="104">
        <v>4.3360952454474244E-4</v>
      </c>
      <c r="K20" s="165"/>
      <c r="L20" s="115"/>
      <c r="N20" s="63"/>
      <c r="O20" s="66">
        <v>1</v>
      </c>
      <c r="P20" s="67">
        <v>633.72140558235856</v>
      </c>
      <c r="Q20" s="67">
        <v>-3.0379768398978677</v>
      </c>
      <c r="R20" s="159">
        <v>-3.0364887917578747</v>
      </c>
      <c r="S20" s="76">
        <v>0</v>
      </c>
      <c r="T20" s="103">
        <v>0</v>
      </c>
      <c r="U20" s="76"/>
      <c r="V20" s="103"/>
      <c r="W20" s="104">
        <v>1.4880481399930368E-3</v>
      </c>
      <c r="Y20" s="125"/>
      <c r="Z20" s="125"/>
      <c r="AA20" s="125"/>
      <c r="AB20" s="125"/>
      <c r="AC20" s="125"/>
      <c r="AD20" s="125"/>
      <c r="AE20" s="122"/>
      <c r="AF20" s="122"/>
      <c r="AG20" s="6"/>
      <c r="AN20" s="71"/>
      <c r="BE20" s="6"/>
      <c r="BL20" s="71"/>
      <c r="BT20" s="6"/>
      <c r="CA20" s="71"/>
      <c r="CI20" s="6"/>
      <c r="CP20" s="71"/>
      <c r="CX20" s="6"/>
      <c r="DE20" s="71"/>
      <c r="DM20" s="6"/>
      <c r="DT20" s="71"/>
      <c r="EB20" s="6"/>
      <c r="EI20" s="71"/>
      <c r="EQ20" s="6"/>
      <c r="EX20" s="71"/>
      <c r="FF20" s="6"/>
      <c r="FM20" s="71"/>
      <c r="FU20" s="6"/>
      <c r="GB20" s="71"/>
      <c r="GJ20" s="6"/>
      <c r="GK20" s="6"/>
      <c r="GL20" s="6"/>
      <c r="GM20" s="6"/>
      <c r="GN20" s="6"/>
      <c r="GO20" s="6"/>
      <c r="GP20" s="6"/>
      <c r="GQ20" s="71"/>
      <c r="GR20" s="6"/>
      <c r="GY20"/>
      <c r="HF20" s="96"/>
      <c r="HN20"/>
      <c r="HU20" s="96"/>
      <c r="IC20"/>
      <c r="IJ20" s="96"/>
      <c r="IR20"/>
      <c r="IY20" s="96"/>
      <c r="JE20" s="25" t="s">
        <v>65</v>
      </c>
      <c r="JF20" s="25" t="s">
        <v>65</v>
      </c>
    </row>
    <row r="21" spans="2:266" x14ac:dyDescent="0.3">
      <c r="B21" s="68">
        <v>2</v>
      </c>
      <c r="C21" s="140">
        <v>628.03679816548856</v>
      </c>
      <c r="D21" s="69">
        <v>-0.89079589451233143</v>
      </c>
      <c r="E21" s="138">
        <v>-0.89053275778704455</v>
      </c>
      <c r="F21" s="77">
        <v>7.477154688310975</v>
      </c>
      <c r="G21" s="105">
        <v>4.6956393394690377E-3</v>
      </c>
      <c r="H21" s="78"/>
      <c r="I21" s="106"/>
      <c r="J21" s="107">
        <v>2.6313672528688326E-4</v>
      </c>
      <c r="K21" s="165"/>
      <c r="L21" s="115"/>
      <c r="N21" s="63"/>
      <c r="O21" s="68">
        <v>2</v>
      </c>
      <c r="P21" s="69">
        <v>641.20038410206587</v>
      </c>
      <c r="Q21" s="69">
        <v>-3.0220467690796919</v>
      </c>
      <c r="R21" s="160">
        <v>-3.0211377396074641</v>
      </c>
      <c r="S21" s="77">
        <v>7.4789785197073115</v>
      </c>
      <c r="T21" s="105">
        <v>1.5930070818175768E-2</v>
      </c>
      <c r="U21" s="78"/>
      <c r="V21" s="106"/>
      <c r="W21" s="107">
        <v>9.0902947222781805E-4</v>
      </c>
      <c r="Y21" s="125"/>
      <c r="Z21" s="125"/>
      <c r="AA21" s="125"/>
      <c r="AB21" s="125"/>
      <c r="AC21" s="125"/>
      <c r="AD21" s="125"/>
      <c r="AE21" s="125"/>
      <c r="AF21" s="125"/>
      <c r="AG21" s="6"/>
      <c r="AN21" s="71"/>
      <c r="BE21" s="6"/>
      <c r="BL21" s="71"/>
      <c r="BT21" s="6"/>
      <c r="CA21" s="71"/>
      <c r="CI21" s="6"/>
      <c r="CP21" s="71"/>
      <c r="CX21" s="6"/>
      <c r="DE21" s="71"/>
      <c r="DM21" s="6"/>
      <c r="DT21" s="71"/>
      <c r="EB21" s="6"/>
      <c r="EI21" s="71"/>
      <c r="EQ21" s="6"/>
      <c r="EX21" s="71"/>
      <c r="FF21" s="6"/>
      <c r="FM21" s="71"/>
      <c r="FU21" s="6"/>
      <c r="GB21" s="71"/>
      <c r="GJ21" s="6"/>
      <c r="GK21" s="6"/>
      <c r="GL21" s="6"/>
      <c r="GM21" s="6"/>
      <c r="GN21" s="6"/>
      <c r="GO21" s="6"/>
      <c r="GP21" s="6"/>
      <c r="GQ21" s="71"/>
      <c r="GR21" s="6"/>
      <c r="GY21"/>
      <c r="HF21" s="96"/>
      <c r="HN21"/>
      <c r="HU21" s="96"/>
      <c r="IC21"/>
      <c r="IJ21" s="96"/>
      <c r="IR21"/>
      <c r="IY21" s="96"/>
      <c r="JE21" s="24">
        <v>733.08859926940636</v>
      </c>
      <c r="JF21" s="24">
        <v>8.5429999999999993</v>
      </c>
    </row>
    <row r="22" spans="2:266" x14ac:dyDescent="0.3">
      <c r="B22" s="68">
        <v>3</v>
      </c>
      <c r="C22" s="140">
        <v>635.55335904329002</v>
      </c>
      <c r="D22" s="69">
        <v>-0.88609960625149564</v>
      </c>
      <c r="E22" s="138">
        <v>-0.88598374266036006</v>
      </c>
      <c r="F22" s="77">
        <v>14.993715566112428</v>
      </c>
      <c r="G22" s="108">
        <v>9.391927600304828E-3</v>
      </c>
      <c r="H22" s="78"/>
      <c r="I22" s="106"/>
      <c r="J22" s="107">
        <v>1.1586359113557876E-4</v>
      </c>
      <c r="K22" s="165"/>
      <c r="L22" s="115"/>
      <c r="N22" s="63"/>
      <c r="O22" s="68">
        <v>3</v>
      </c>
      <c r="P22" s="69">
        <v>648.71875922193772</v>
      </c>
      <c r="Q22" s="69">
        <v>-3.0061144967799693</v>
      </c>
      <c r="R22" s="160">
        <v>-3.0057058235714198</v>
      </c>
      <c r="S22" s="77">
        <v>14.99735363957916</v>
      </c>
      <c r="T22" s="105">
        <v>3.1862343117898373E-2</v>
      </c>
      <c r="U22" s="78"/>
      <c r="V22" s="106"/>
      <c r="W22" s="107">
        <v>4.0867320854953704E-4</v>
      </c>
      <c r="AG22" s="6"/>
      <c r="AN22" s="71"/>
      <c r="BE22" s="6"/>
      <c r="BL22" s="71"/>
      <c r="BT22" s="6"/>
      <c r="CA22" s="71"/>
      <c r="CI22" s="6"/>
      <c r="CP22" s="71"/>
      <c r="CX22" s="6"/>
      <c r="DE22" s="71"/>
      <c r="DM22" s="6"/>
      <c r="DT22" s="71"/>
      <c r="EB22" s="6"/>
      <c r="EI22" s="71"/>
      <c r="EQ22" s="6"/>
      <c r="EX22" s="71"/>
      <c r="FF22" s="6"/>
      <c r="FM22" s="71"/>
      <c r="FU22" s="6"/>
      <c r="GB22" s="71"/>
      <c r="GJ22" s="6"/>
      <c r="GK22" s="6"/>
      <c r="GL22" s="6"/>
      <c r="GM22" s="6"/>
      <c r="GN22" s="6"/>
      <c r="GO22" s="6"/>
      <c r="GP22" s="6"/>
      <c r="GQ22" s="71"/>
      <c r="GR22" s="6"/>
      <c r="GY22"/>
      <c r="HF22" s="96"/>
      <c r="HN22"/>
      <c r="HU22" s="96"/>
      <c r="IC22"/>
      <c r="IJ22" s="96"/>
      <c r="IR22"/>
      <c r="IY22" s="96"/>
      <c r="JE22" s="33">
        <v>254</v>
      </c>
      <c r="JF22" s="26" t="s">
        <v>66</v>
      </c>
    </row>
    <row r="23" spans="2:266" x14ac:dyDescent="0.3">
      <c r="B23" s="68">
        <v>4</v>
      </c>
      <c r="C23" s="140">
        <v>643.10974932981628</v>
      </c>
      <c r="D23" s="69">
        <v>-0.8814026724904156</v>
      </c>
      <c r="E23" s="138">
        <v>-0.88141062281534466</v>
      </c>
      <c r="F23" s="77">
        <v>22.550105852638694</v>
      </c>
      <c r="G23" s="108">
        <v>1.4088861361384875E-2</v>
      </c>
      <c r="H23" s="78"/>
      <c r="I23" s="106"/>
      <c r="J23" s="107">
        <v>-7.9503249290624467E-6</v>
      </c>
      <c r="K23" s="165"/>
      <c r="L23" s="115"/>
      <c r="N23" s="63"/>
      <c r="O23" s="68">
        <v>4</v>
      </c>
      <c r="P23" s="69">
        <v>656.27695415988683</v>
      </c>
      <c r="Q23" s="69">
        <v>-2.9901800346049425</v>
      </c>
      <c r="R23" s="160">
        <v>-2.9901921749695832</v>
      </c>
      <c r="S23" s="77">
        <v>22.55554857752827</v>
      </c>
      <c r="T23" s="105">
        <v>4.7796805292925182E-2</v>
      </c>
      <c r="U23" s="78"/>
      <c r="V23" s="106"/>
      <c r="W23" s="107">
        <v>-1.2140364640700341E-5</v>
      </c>
      <c r="AG23" s="6"/>
      <c r="AN23" s="71"/>
      <c r="BE23" s="6"/>
      <c r="BL23" s="71"/>
      <c r="BT23" s="6"/>
      <c r="CA23" s="71"/>
      <c r="CI23" s="6"/>
      <c r="CP23" s="71"/>
      <c r="CX23" s="6"/>
      <c r="DE23" s="71"/>
      <c r="DM23" s="6"/>
      <c r="DT23" s="71"/>
      <c r="EB23" s="6"/>
      <c r="EI23" s="71"/>
      <c r="EQ23" s="6"/>
      <c r="EX23" s="71"/>
      <c r="FF23" s="6"/>
      <c r="FM23" s="71"/>
      <c r="FU23" s="6"/>
      <c r="GB23" s="71"/>
      <c r="GJ23" s="6"/>
      <c r="GK23" s="6"/>
      <c r="GL23" s="6"/>
      <c r="GM23" s="6"/>
      <c r="GN23" s="6"/>
      <c r="GO23" s="6"/>
      <c r="GP23" s="6"/>
      <c r="GQ23" s="71"/>
      <c r="GR23" s="6"/>
      <c r="GY23"/>
      <c r="HF23" s="96"/>
      <c r="HN23"/>
      <c r="HU23" s="96"/>
      <c r="IC23"/>
      <c r="IJ23" s="96"/>
      <c r="IR23"/>
      <c r="IY23" s="96"/>
      <c r="JE23" s="24">
        <v>737.83815440809281</v>
      </c>
      <c r="JF23" s="24">
        <v>8.5189000000000004</v>
      </c>
    </row>
    <row r="24" spans="2:266" x14ac:dyDescent="0.3">
      <c r="B24" s="68">
        <v>5</v>
      </c>
      <c r="C24" s="140">
        <v>650.70639906779911</v>
      </c>
      <c r="D24" s="69">
        <v>-0.87670509665068397</v>
      </c>
      <c r="E24" s="138">
        <v>-0.87681313799056715</v>
      </c>
      <c r="F24" s="77">
        <v>30.146755590621524</v>
      </c>
      <c r="G24" s="108">
        <v>1.8786437201116502E-2</v>
      </c>
      <c r="H24" s="78"/>
      <c r="I24" s="106"/>
      <c r="J24" s="107">
        <v>-1.0804133988318032E-4</v>
      </c>
      <c r="K24" s="165"/>
      <c r="L24" s="115"/>
      <c r="N24" s="63"/>
      <c r="O24" s="68">
        <v>5</v>
      </c>
      <c r="P24" s="69">
        <v>663.87539895733028</v>
      </c>
      <c r="Q24" s="69">
        <v>-2.9742433941624462</v>
      </c>
      <c r="R24" s="160">
        <v>-2.9745959111161424</v>
      </c>
      <c r="S24" s="77">
        <v>30.153993374971719</v>
      </c>
      <c r="T24" s="105">
        <v>6.3733445735421501E-2</v>
      </c>
      <c r="U24" s="78"/>
      <c r="V24" s="106"/>
      <c r="W24" s="107">
        <v>-3.5251695369620251E-4</v>
      </c>
      <c r="AG24" s="6"/>
      <c r="AN24" s="71"/>
      <c r="BE24" s="6"/>
      <c r="BL24" s="71"/>
      <c r="BT24" s="6"/>
      <c r="CA24" s="71"/>
      <c r="CI24" s="6"/>
      <c r="CP24" s="71"/>
      <c r="CX24" s="6"/>
      <c r="DE24" s="71"/>
      <c r="DM24" s="6"/>
      <c r="DT24" s="71"/>
      <c r="EB24" s="6"/>
      <c r="EI24" s="71"/>
      <c r="EQ24" s="6"/>
      <c r="EX24" s="71"/>
      <c r="FF24" s="6"/>
      <c r="FM24" s="71"/>
      <c r="FU24" s="6"/>
      <c r="GB24" s="71"/>
      <c r="GJ24" s="6"/>
      <c r="GK24" s="6"/>
      <c r="GL24" s="6"/>
      <c r="GM24" s="6"/>
      <c r="GN24" s="6"/>
      <c r="GO24" s="6"/>
      <c r="GP24" s="6"/>
      <c r="GQ24" s="71"/>
      <c r="GR24" s="6"/>
      <c r="GY24"/>
      <c r="HF24" s="96"/>
      <c r="HN24"/>
      <c r="HU24" s="96"/>
      <c r="IC24"/>
      <c r="IJ24" s="96"/>
      <c r="IR24"/>
      <c r="IY24" s="96"/>
      <c r="JE24" s="33">
        <v>255</v>
      </c>
      <c r="JF24" s="26" t="s">
        <v>66</v>
      </c>
    </row>
    <row r="25" spans="2:266" x14ac:dyDescent="0.3">
      <c r="B25" s="68">
        <v>6</v>
      </c>
      <c r="C25" s="140">
        <v>658.3437452709544</v>
      </c>
      <c r="D25" s="69">
        <v>-0.87200688215436106</v>
      </c>
      <c r="E25" s="138">
        <v>-0.87219102370576373</v>
      </c>
      <c r="F25" s="77">
        <v>37.784101793776813</v>
      </c>
      <c r="G25" s="108">
        <v>2.3484651697439407E-2</v>
      </c>
      <c r="H25" s="78"/>
      <c r="I25" s="106"/>
      <c r="J25" s="107">
        <v>-1.841415514026723E-4</v>
      </c>
      <c r="K25" s="165"/>
      <c r="L25" s="115"/>
      <c r="N25" s="63"/>
      <c r="O25" s="68">
        <v>6</v>
      </c>
      <c r="P25" s="69">
        <v>671.51453062667622</v>
      </c>
      <c r="Q25" s="69">
        <v>-2.9583045870619054</v>
      </c>
      <c r="R25" s="160">
        <v>-2.95891613501691</v>
      </c>
      <c r="S25" s="77">
        <v>37.793125044317662</v>
      </c>
      <c r="T25" s="105">
        <v>7.9672252835962354E-2</v>
      </c>
      <c r="U25" s="78"/>
      <c r="V25" s="106"/>
      <c r="W25" s="107">
        <v>-6.11547955004621E-4</v>
      </c>
      <c r="AG25" s="6"/>
      <c r="AN25" s="71"/>
      <c r="BE25" s="6"/>
      <c r="BL25" s="71"/>
      <c r="BT25" s="6"/>
      <c r="CA25" s="71"/>
      <c r="CI25" s="6"/>
      <c r="CP25" s="71"/>
      <c r="CX25" s="6"/>
      <c r="DE25" s="71"/>
      <c r="DM25" s="6"/>
      <c r="DT25" s="71"/>
      <c r="EB25" s="6"/>
      <c r="EI25" s="71"/>
      <c r="EQ25" s="6"/>
      <c r="EX25" s="71"/>
      <c r="FF25" s="6"/>
      <c r="FM25" s="71"/>
      <c r="FU25" s="6"/>
      <c r="GB25" s="71"/>
      <c r="GJ25" s="6"/>
      <c r="GK25" s="6"/>
      <c r="GL25" s="6"/>
      <c r="GM25" s="6"/>
      <c r="GN25" s="6"/>
      <c r="GO25" s="6"/>
      <c r="GP25" s="6"/>
      <c r="GQ25" s="71"/>
      <c r="GR25" s="6"/>
      <c r="GY25"/>
      <c r="HF25" s="96"/>
      <c r="HN25"/>
      <c r="HU25" s="96"/>
      <c r="IC25"/>
      <c r="IJ25" s="96"/>
      <c r="IR25"/>
      <c r="IY25" s="96"/>
    </row>
    <row r="26" spans="2:266" x14ac:dyDescent="0.3">
      <c r="B26" s="68">
        <v>7</v>
      </c>
      <c r="C26" s="140">
        <v>666.02223207547763</v>
      </c>
      <c r="D26" s="69">
        <v>-0.86730803242397236</v>
      </c>
      <c r="E26" s="138">
        <v>-0.86754401117015312</v>
      </c>
      <c r="F26" s="77">
        <v>45.462588598300044</v>
      </c>
      <c r="G26" s="108">
        <v>2.8183501427828106E-2</v>
      </c>
      <c r="H26" s="78"/>
      <c r="I26" s="106"/>
      <c r="J26" s="107">
        <v>-2.3597874618075387E-4</v>
      </c>
      <c r="K26" s="165"/>
      <c r="L26" s="115"/>
      <c r="N26" s="63"/>
      <c r="O26" s="68">
        <v>7</v>
      </c>
      <c r="P26" s="69">
        <v>679.19479330281968</v>
      </c>
      <c r="Q26" s="69">
        <v>-2.9423636249143201</v>
      </c>
      <c r="R26" s="160">
        <v>-2.9431519350583648</v>
      </c>
      <c r="S26" s="77">
        <v>45.473387720461119</v>
      </c>
      <c r="T26" s="105">
        <v>9.5613214983547579E-2</v>
      </c>
      <c r="U26" s="78"/>
      <c r="V26" s="106"/>
      <c r="W26" s="107">
        <v>-7.8831014404467936E-4</v>
      </c>
      <c r="AG26" s="6"/>
      <c r="AN26" s="71"/>
      <c r="BE26" s="6"/>
      <c r="BL26" s="71"/>
      <c r="BT26" s="6"/>
      <c r="CA26" s="71"/>
      <c r="CI26" s="6"/>
      <c r="CP26" s="71"/>
      <c r="CX26" s="6"/>
      <c r="DE26" s="71"/>
      <c r="DM26" s="6"/>
      <c r="DT26" s="71"/>
      <c r="EB26" s="6"/>
      <c r="EI26" s="71"/>
      <c r="EQ26" s="6"/>
      <c r="EX26" s="71"/>
      <c r="FF26" s="6"/>
      <c r="FM26" s="71"/>
      <c r="FU26" s="6"/>
      <c r="GB26" s="71"/>
      <c r="GJ26" s="6"/>
      <c r="GK26" s="6"/>
      <c r="GL26" s="6"/>
      <c r="GM26" s="6"/>
      <c r="GN26" s="6"/>
      <c r="GO26" s="6"/>
      <c r="GP26" s="6"/>
      <c r="GQ26" s="71"/>
      <c r="GR26" s="6"/>
      <c r="GY26"/>
      <c r="HF26" s="96"/>
      <c r="HN26"/>
      <c r="HU26" s="96"/>
      <c r="IC26"/>
      <c r="IJ26" s="96"/>
      <c r="IR26"/>
      <c r="IY26" s="96"/>
    </row>
    <row r="27" spans="2:266" x14ac:dyDescent="0.3">
      <c r="B27" s="68">
        <v>8</v>
      </c>
      <c r="C27" s="140">
        <v>673.74231089567456</v>
      </c>
      <c r="D27" s="69">
        <v>-0.86260855088250687</v>
      </c>
      <c r="E27" s="138">
        <v>-0.86287182718824873</v>
      </c>
      <c r="F27" s="77">
        <v>53.182667418496976</v>
      </c>
      <c r="G27" s="108">
        <v>3.2882982969293595E-2</v>
      </c>
      <c r="H27" s="78"/>
      <c r="I27" s="106"/>
      <c r="J27" s="107">
        <v>-2.6327630574185523E-4</v>
      </c>
      <c r="K27" s="165"/>
      <c r="L27" s="115"/>
      <c r="N27" s="63"/>
      <c r="O27" s="68">
        <v>8</v>
      </c>
      <c r="P27" s="69">
        <v>686.91663839877253</v>
      </c>
      <c r="Q27" s="69">
        <v>-2.9264205193322632</v>
      </c>
      <c r="R27" s="160">
        <v>-2.9273023846882156</v>
      </c>
      <c r="S27" s="77">
        <v>53.195232816413977</v>
      </c>
      <c r="T27" s="105">
        <v>0.11155632056560449</v>
      </c>
      <c r="U27" s="78"/>
      <c r="V27" s="106"/>
      <c r="W27" s="107">
        <v>-8.8186535595236037E-4</v>
      </c>
      <c r="AG27" s="6"/>
      <c r="AN27" s="71"/>
      <c r="BE27" s="6"/>
      <c r="BL27" s="71"/>
      <c r="BT27" s="6"/>
      <c r="CA27" s="71"/>
      <c r="CI27" s="6"/>
      <c r="CP27" s="71"/>
      <c r="CX27" s="6"/>
      <c r="DE27" s="71"/>
      <c r="DM27" s="6"/>
      <c r="DT27" s="71"/>
      <c r="EB27" s="6"/>
      <c r="EI27" s="71"/>
      <c r="EQ27" s="6"/>
      <c r="EX27" s="71"/>
      <c r="FF27" s="6"/>
      <c r="FM27" s="71"/>
      <c r="FU27" s="6"/>
      <c r="GB27" s="71"/>
      <c r="GJ27" s="6"/>
      <c r="GK27" s="6"/>
      <c r="GL27" s="6"/>
      <c r="GM27" s="6"/>
      <c r="GN27" s="6"/>
      <c r="GO27" s="6"/>
      <c r="GP27" s="6"/>
      <c r="GQ27" s="71"/>
      <c r="GR27" s="6"/>
      <c r="GY27"/>
      <c r="HF27" s="96"/>
      <c r="HN27"/>
      <c r="HU27" s="96"/>
      <c r="IC27"/>
      <c r="IJ27" s="96"/>
      <c r="IR27"/>
      <c r="IY27" s="96"/>
    </row>
    <row r="28" spans="2:266" x14ac:dyDescent="0.3">
      <c r="B28" s="68">
        <v>9</v>
      </c>
      <c r="C28" s="140">
        <v>681.50444058386722</v>
      </c>
      <c r="D28" s="69">
        <v>-0.85790844095341234</v>
      </c>
      <c r="E28" s="138">
        <v>-0.85817419406308426</v>
      </c>
      <c r="F28" s="77">
        <v>60.944797106689634</v>
      </c>
      <c r="G28" s="108">
        <v>3.7583092898388126E-2</v>
      </c>
      <c r="H28" s="78"/>
      <c r="I28" s="106"/>
      <c r="J28" s="107">
        <v>-2.657531096719179E-4</v>
      </c>
      <c r="K28" s="165"/>
      <c r="L28" s="115"/>
      <c r="N28" s="63"/>
      <c r="O28" s="68">
        <v>9</v>
      </c>
      <c r="P28" s="69">
        <v>694.68052476557023</v>
      </c>
      <c r="Q28" s="69">
        <v>-2.910475281929866</v>
      </c>
      <c r="R28" s="160">
        <v>-2.9113665420871815</v>
      </c>
      <c r="S28" s="77">
        <v>60.959119183211669</v>
      </c>
      <c r="T28" s="105">
        <v>0.12750155796800167</v>
      </c>
      <c r="U28" s="78"/>
      <c r="V28" s="106"/>
      <c r="W28" s="107">
        <v>-8.9126015731544328E-4</v>
      </c>
      <c r="AG28" s="6"/>
      <c r="AK28" s="71"/>
      <c r="BE28" s="6"/>
      <c r="BI28" s="71"/>
      <c r="BT28" s="6"/>
      <c r="BX28" s="71"/>
      <c r="CI28" s="6"/>
      <c r="CM28" s="71"/>
      <c r="CX28" s="6"/>
      <c r="DB28" s="71"/>
      <c r="DM28" s="6"/>
      <c r="DQ28" s="71"/>
      <c r="EB28" s="6"/>
      <c r="EF28" s="71"/>
      <c r="EQ28" s="6"/>
      <c r="EU28" s="71"/>
      <c r="FF28" s="6"/>
      <c r="FJ28" s="71"/>
      <c r="FU28" s="6"/>
      <c r="FY28" s="71"/>
      <c r="GJ28" s="6"/>
      <c r="GK28" s="6"/>
      <c r="GL28" s="6"/>
      <c r="GM28" s="6"/>
      <c r="GN28" s="96"/>
      <c r="GY28"/>
      <c r="HC28" s="96"/>
      <c r="HN28"/>
      <c r="HR28" s="96"/>
      <c r="IC28"/>
      <c r="IG28" s="96"/>
      <c r="IR28"/>
      <c r="IV28" s="96"/>
    </row>
    <row r="29" spans="2:266" x14ac:dyDescent="0.3">
      <c r="B29" s="68">
        <v>10</v>
      </c>
      <c r="C29" s="140">
        <v>689.30908759471583</v>
      </c>
      <c r="D29" s="69">
        <v>-0.85320770606059582</v>
      </c>
      <c r="E29" s="138">
        <v>-0.85345082949676576</v>
      </c>
      <c r="F29" s="77">
        <v>68.749444117538246</v>
      </c>
      <c r="G29" s="108">
        <v>4.2283827791204653E-2</v>
      </c>
      <c r="H29" s="78"/>
      <c r="I29" s="106"/>
      <c r="J29" s="107">
        <v>-2.4312343616994525E-4</v>
      </c>
      <c r="K29" s="165"/>
      <c r="L29" s="115"/>
      <c r="N29" s="63"/>
      <c r="O29" s="68">
        <v>10</v>
      </c>
      <c r="P29" s="69">
        <v>702.48691885659321</v>
      </c>
      <c r="Q29" s="69">
        <v>-2.8945279243228157</v>
      </c>
      <c r="R29" s="160">
        <v>-2.8953434498317114</v>
      </c>
      <c r="S29" s="77">
        <v>68.76551327423465</v>
      </c>
      <c r="T29" s="105">
        <v>0.14344891557505202</v>
      </c>
      <c r="U29" s="78"/>
      <c r="V29" s="106"/>
      <c r="W29" s="107">
        <v>-8.1552550889574249E-4</v>
      </c>
      <c r="AG29" s="6"/>
      <c r="AH29" s="71"/>
      <c r="BE29" s="6"/>
      <c r="BF29" s="71"/>
      <c r="BT29" s="6"/>
      <c r="BU29" s="71"/>
      <c r="CI29" s="6"/>
      <c r="CJ29" s="71"/>
      <c r="CX29" s="6"/>
      <c r="CY29" s="71"/>
      <c r="DM29" s="6"/>
      <c r="DN29" s="71"/>
      <c r="EB29" s="6"/>
      <c r="EC29" s="71"/>
      <c r="EQ29" s="6"/>
      <c r="ER29" s="71"/>
      <c r="FF29" s="6"/>
      <c r="FG29" s="71"/>
      <c r="FU29" s="6"/>
      <c r="FV29" s="71"/>
      <c r="GJ29" s="6"/>
      <c r="GK29" s="96"/>
      <c r="GY29"/>
      <c r="GZ29" s="96"/>
      <c r="HN29"/>
      <c r="HO29" s="96"/>
      <c r="IC29"/>
      <c r="ID29" s="96"/>
      <c r="IR29"/>
      <c r="IS29" s="96"/>
    </row>
    <row r="30" spans="2:266" x14ac:dyDescent="0.3">
      <c r="B30" s="68">
        <v>11</v>
      </c>
      <c r="C30" s="140">
        <v>697.15672615410369</v>
      </c>
      <c r="D30" s="69">
        <v>-0.84850634962841898</v>
      </c>
      <c r="E30" s="138">
        <v>-0.84870144648826273</v>
      </c>
      <c r="F30" s="77">
        <v>76.597082676926107</v>
      </c>
      <c r="G30" s="108">
        <v>4.6985184223381493E-2</v>
      </c>
      <c r="H30" s="78"/>
      <c r="I30" s="106"/>
      <c r="J30" s="107">
        <v>-1.9509685984375746E-4</v>
      </c>
      <c r="K30" s="165"/>
      <c r="L30" s="115"/>
      <c r="N30" s="63"/>
      <c r="O30" s="68">
        <v>11</v>
      </c>
      <c r="P30" s="69">
        <v>710.33629489645227</v>
      </c>
      <c r="Q30" s="69">
        <v>-2.8785784581283425</v>
      </c>
      <c r="R30" s="160">
        <v>-2.8792321345473382</v>
      </c>
      <c r="S30" s="77">
        <v>76.614889314093716</v>
      </c>
      <c r="T30" s="105">
        <v>0.15939838176952525</v>
      </c>
      <c r="U30" s="78"/>
      <c r="V30" s="106"/>
      <c r="W30" s="107">
        <v>-6.5367641899571893E-4</v>
      </c>
      <c r="AG30" s="6"/>
      <c r="AH30" s="71"/>
      <c r="BE30" s="6"/>
      <c r="BF30" s="71"/>
      <c r="BT30" s="6"/>
      <c r="BU30" s="71"/>
      <c r="CI30" s="6"/>
      <c r="CJ30" s="71"/>
      <c r="CX30" s="6"/>
      <c r="CY30" s="71"/>
      <c r="DM30" s="6"/>
      <c r="DN30" s="71"/>
      <c r="EB30" s="6"/>
      <c r="EC30" s="71"/>
      <c r="EQ30" s="6"/>
      <c r="ER30" s="71"/>
      <c r="FF30" s="6"/>
      <c r="FG30" s="71"/>
      <c r="FU30" s="6"/>
      <c r="FV30" s="71"/>
      <c r="GJ30" s="6"/>
      <c r="GK30" s="96"/>
      <c r="GY30"/>
      <c r="GZ30" s="96"/>
      <c r="HN30"/>
      <c r="HO30" s="96"/>
      <c r="IC30"/>
      <c r="ID30" s="96"/>
      <c r="IR30"/>
      <c r="IS30" s="96"/>
    </row>
    <row r="31" spans="2:266" x14ac:dyDescent="0.3">
      <c r="B31" s="68">
        <v>12</v>
      </c>
      <c r="C31" s="140">
        <v>705.04783843273674</v>
      </c>
      <c r="D31" s="69">
        <v>-0.84380437508169581</v>
      </c>
      <c r="E31" s="138">
        <v>-0.84392575322834629</v>
      </c>
      <c r="F31" s="77">
        <v>84.488194955559152</v>
      </c>
      <c r="G31" s="108">
        <v>5.1687158770104658E-2</v>
      </c>
      <c r="H31" s="78"/>
      <c r="I31" s="106"/>
      <c r="J31" s="107">
        <v>-1.2137814665047486E-4</v>
      </c>
      <c r="K31" s="165"/>
      <c r="L31" s="115"/>
      <c r="N31" s="63"/>
      <c r="O31" s="68">
        <v>12</v>
      </c>
      <c r="P31" s="69">
        <v>718.22913505458735</v>
      </c>
      <c r="Q31" s="69">
        <v>-2.8626268949652118</v>
      </c>
      <c r="R31" s="160">
        <v>-2.8630316065523562</v>
      </c>
      <c r="S31" s="77">
        <v>84.507729472228789</v>
      </c>
      <c r="T31" s="105">
        <v>0.17534994493265588</v>
      </c>
      <c r="U31" s="78"/>
      <c r="V31" s="106"/>
      <c r="W31" s="107">
        <v>-4.0471158714439071E-4</v>
      </c>
      <c r="AG31" s="6"/>
      <c r="AH31" s="71"/>
      <c r="BE31" s="6"/>
      <c r="BF31" s="71"/>
      <c r="BT31" s="6"/>
      <c r="BU31" s="71"/>
      <c r="CI31" s="6"/>
      <c r="CJ31" s="71"/>
      <c r="CX31" s="6"/>
      <c r="CY31" s="71"/>
      <c r="DM31" s="6"/>
      <c r="DN31" s="71"/>
      <c r="EB31" s="6"/>
      <c r="EC31" s="71"/>
      <c r="EQ31" s="6"/>
      <c r="ER31" s="71"/>
      <c r="FF31" s="6"/>
      <c r="FG31" s="71"/>
      <c r="FU31" s="6"/>
      <c r="FV31" s="71"/>
      <c r="GJ31" s="6"/>
      <c r="GK31" s="96"/>
      <c r="GY31"/>
      <c r="GZ31" s="96"/>
      <c r="HN31"/>
      <c r="HO31" s="96"/>
      <c r="IC31"/>
      <c r="ID31" s="96"/>
      <c r="IR31"/>
      <c r="IS31" s="96"/>
    </row>
    <row r="32" spans="2:266" x14ac:dyDescent="0.3">
      <c r="B32" s="68">
        <v>13</v>
      </c>
      <c r="C32" s="140">
        <v>712.9829147246196</v>
      </c>
      <c r="D32" s="69">
        <v>-0.83910178584569151</v>
      </c>
      <c r="E32" s="138">
        <v>-0.83912345299157498</v>
      </c>
      <c r="F32" s="77">
        <v>92.423271247442017</v>
      </c>
      <c r="G32" s="108">
        <v>5.6389748006108964E-2</v>
      </c>
      <c r="H32" s="78"/>
      <c r="I32" s="106"/>
      <c r="J32" s="107">
        <v>-2.1667145883474959E-5</v>
      </c>
      <c r="K32" s="165"/>
      <c r="L32" s="115"/>
      <c r="N32" s="63"/>
      <c r="O32" s="68">
        <v>13</v>
      </c>
      <c r="P32" s="69">
        <v>726.16592962374466</v>
      </c>
      <c r="Q32" s="69">
        <v>-2.8466732464537188</v>
      </c>
      <c r="R32" s="160">
        <v>-2.8467408594914869</v>
      </c>
      <c r="S32" s="77">
        <v>92.444524041386103</v>
      </c>
      <c r="T32" s="105">
        <v>0.19130359344414893</v>
      </c>
      <c r="U32" s="78"/>
      <c r="V32" s="106"/>
      <c r="W32" s="107">
        <v>-6.7613037768143869E-5</v>
      </c>
      <c r="AG32" s="6"/>
      <c r="AH32" s="71"/>
      <c r="BE32" s="6"/>
      <c r="BF32" s="71"/>
      <c r="BT32" s="6"/>
      <c r="BU32" s="71"/>
      <c r="CI32" s="6"/>
      <c r="CJ32" s="71"/>
      <c r="CX32" s="6"/>
      <c r="CY32" s="71"/>
      <c r="DM32" s="6"/>
      <c r="DN32" s="71"/>
      <c r="EB32" s="6"/>
      <c r="EC32" s="71"/>
      <c r="EQ32" s="6"/>
      <c r="ER32" s="71"/>
      <c r="FF32" s="6"/>
      <c r="FG32" s="71"/>
      <c r="FU32" s="6"/>
      <c r="FV32" s="71"/>
      <c r="GJ32" s="6"/>
      <c r="GK32" s="96"/>
      <c r="GY32"/>
      <c r="GZ32" s="96"/>
      <c r="HN32"/>
      <c r="HO32" s="96"/>
      <c r="IC32"/>
      <c r="ID32" s="96"/>
      <c r="IR32"/>
      <c r="IS32" s="96"/>
    </row>
    <row r="33" spans="2:253" x14ac:dyDescent="0.3">
      <c r="B33" s="68">
        <v>14</v>
      </c>
      <c r="C33" s="140">
        <v>720.96245363057028</v>
      </c>
      <c r="D33" s="69">
        <v>-0.83439858534611844</v>
      </c>
      <c r="E33" s="138">
        <v>-0.83429424402523256</v>
      </c>
      <c r="F33" s="77">
        <v>100.40281015339269</v>
      </c>
      <c r="G33" s="108">
        <v>6.1092948505682032E-2</v>
      </c>
      <c r="H33" s="78"/>
      <c r="I33" s="106"/>
      <c r="J33" s="107">
        <v>1.0434132088588122E-4</v>
      </c>
      <c r="K33" s="165"/>
      <c r="L33" s="115"/>
      <c r="N33" s="63"/>
      <c r="O33" s="68">
        <v>14</v>
      </c>
      <c r="P33" s="69">
        <v>734.14717720349017</v>
      </c>
      <c r="Q33" s="69">
        <v>-2.8307175242156766</v>
      </c>
      <c r="R33" s="160">
        <v>-2.8303588699592046</v>
      </c>
      <c r="S33" s="77">
        <v>100.42577162113162</v>
      </c>
      <c r="T33" s="105">
        <v>0.20725931568219114</v>
      </c>
      <c r="U33" s="78"/>
      <c r="V33" s="106"/>
      <c r="W33" s="107">
        <v>3.5865425647196858E-4</v>
      </c>
      <c r="AG33" s="6"/>
      <c r="AH33" s="71"/>
      <c r="BE33" s="6"/>
      <c r="BF33" s="71"/>
      <c r="BT33" s="6"/>
      <c r="BU33" s="71"/>
      <c r="CI33" s="6"/>
      <c r="CJ33" s="71"/>
      <c r="CX33" s="6"/>
      <c r="CY33" s="71"/>
      <c r="DM33" s="6"/>
      <c r="DN33" s="71"/>
      <c r="EB33" s="6"/>
      <c r="EC33" s="71"/>
      <c r="EQ33" s="6"/>
      <c r="ER33" s="71"/>
      <c r="FF33" s="6"/>
      <c r="FG33" s="71"/>
      <c r="FU33" s="6"/>
      <c r="FV33" s="71"/>
      <c r="GJ33" s="6"/>
      <c r="GK33" s="96"/>
      <c r="GY33"/>
      <c r="GZ33" s="96"/>
      <c r="HN33"/>
      <c r="HO33" s="96"/>
      <c r="IC33"/>
      <c r="ID33" s="96"/>
      <c r="IR33"/>
      <c r="IS33" s="96"/>
    </row>
    <row r="34" spans="2:253" x14ac:dyDescent="0.3">
      <c r="B34" s="68">
        <v>15</v>
      </c>
      <c r="C34" s="140">
        <v>728.98696224694686</v>
      </c>
      <c r="D34" s="69">
        <v>-0.8296947770091343</v>
      </c>
      <c r="E34" s="138">
        <v>-0.82943781943511019</v>
      </c>
      <c r="F34" s="77">
        <v>108.42731876976927</v>
      </c>
      <c r="G34" s="108">
        <v>6.5796756842666171E-2</v>
      </c>
      <c r="H34" s="78"/>
      <c r="I34" s="106"/>
      <c r="J34" s="107">
        <v>2.5695757402410813E-4</v>
      </c>
      <c r="K34" s="165"/>
      <c r="L34" s="115"/>
      <c r="N34" s="63"/>
      <c r="O34" s="68">
        <v>15</v>
      </c>
      <c r="P34" s="69">
        <v>742.17338488893756</v>
      </c>
      <c r="Q34" s="69">
        <v>-2.814759739874408</v>
      </c>
      <c r="R34" s="160">
        <v>-2.8138845971123629</v>
      </c>
      <c r="S34" s="77">
        <v>108.45197930657901</v>
      </c>
      <c r="T34" s="105">
        <v>0.22321710002345974</v>
      </c>
      <c r="U34" s="78"/>
      <c r="V34" s="106"/>
      <c r="W34" s="107">
        <v>8.7514276204503361E-4</v>
      </c>
      <c r="AG34" s="6"/>
      <c r="AH34" s="71"/>
      <c r="BE34" s="6"/>
      <c r="BF34" s="71"/>
      <c r="BT34" s="6"/>
      <c r="BU34" s="71"/>
      <c r="CI34" s="6"/>
      <c r="CJ34" s="71"/>
      <c r="CX34" s="6"/>
      <c r="CY34" s="71"/>
      <c r="DM34" s="6"/>
      <c r="DN34" s="71"/>
      <c r="EB34" s="6"/>
      <c r="EC34" s="71"/>
      <c r="EQ34" s="6"/>
      <c r="ER34" s="71"/>
      <c r="FF34" s="6"/>
      <c r="FG34" s="71"/>
      <c r="FU34" s="6"/>
      <c r="FV34" s="71"/>
      <c r="GJ34" s="6"/>
      <c r="GK34" s="96"/>
      <c r="GY34"/>
      <c r="GZ34" s="96"/>
      <c r="HN34"/>
      <c r="HO34" s="96"/>
      <c r="IC34"/>
      <c r="ID34" s="96"/>
      <c r="IR34"/>
      <c r="IS34" s="96"/>
    </row>
    <row r="35" spans="2:253" x14ac:dyDescent="0.3">
      <c r="B35" s="68">
        <v>16</v>
      </c>
      <c r="C35" s="140">
        <v>737.05695635976429</v>
      </c>
      <c r="D35" s="69">
        <v>-0.82499036426133943</v>
      </c>
      <c r="E35" s="138">
        <v>-0.82455386706802714</v>
      </c>
      <c r="F35" s="77">
        <v>116.4973128825867</v>
      </c>
      <c r="G35" s="108">
        <v>7.0501169590461044E-2</v>
      </c>
      <c r="H35" s="78"/>
      <c r="I35" s="106"/>
      <c r="J35" s="107">
        <v>4.3649719331229075E-4</v>
      </c>
      <c r="K35" s="165"/>
      <c r="L35" s="115"/>
      <c r="M35" s="116"/>
      <c r="N35" s="63"/>
      <c r="O35" s="68">
        <v>16</v>
      </c>
      <c r="P35" s="69">
        <v>750.24506846486383</v>
      </c>
      <c r="Q35" s="69">
        <v>-2.798799905054739</v>
      </c>
      <c r="R35" s="160">
        <v>-2.7973169822717594</v>
      </c>
      <c r="S35" s="77">
        <v>116.52366288250528</v>
      </c>
      <c r="T35" s="105">
        <v>0.23917693484312874</v>
      </c>
      <c r="U35" s="78"/>
      <c r="V35" s="106"/>
      <c r="W35" s="107">
        <v>1.4829227829795677E-3</v>
      </c>
      <c r="AG35" s="6"/>
      <c r="AH35" s="71"/>
      <c r="BE35" s="6"/>
      <c r="BF35" s="71"/>
      <c r="BT35" s="6"/>
      <c r="BU35" s="71"/>
      <c r="CI35" s="6"/>
      <c r="CJ35" s="71"/>
      <c r="CX35" s="6"/>
      <c r="CY35" s="71"/>
      <c r="DM35" s="6"/>
      <c r="DN35" s="71"/>
      <c r="EB35" s="6"/>
      <c r="EC35" s="71"/>
      <c r="EQ35" s="6"/>
      <c r="ER35" s="71"/>
      <c r="FF35" s="6"/>
      <c r="FG35" s="71"/>
      <c r="FU35" s="6"/>
      <c r="FV35" s="71"/>
      <c r="GJ35" s="6"/>
      <c r="GK35" s="96"/>
      <c r="GY35"/>
      <c r="GZ35" s="96"/>
      <c r="HN35"/>
      <c r="HO35" s="96"/>
      <c r="IC35"/>
      <c r="ID35" s="96"/>
      <c r="IR35"/>
      <c r="IS35" s="96"/>
    </row>
    <row r="36" spans="2:253" ht="15" thickBot="1" x14ac:dyDescent="0.35">
      <c r="B36" s="68"/>
      <c r="C36" s="69"/>
      <c r="D36" s="69"/>
      <c r="E36" s="74"/>
      <c r="F36" s="77"/>
      <c r="G36" s="108"/>
      <c r="H36" s="78"/>
      <c r="I36" s="106"/>
      <c r="J36" s="107"/>
      <c r="K36" s="165"/>
      <c r="L36" s="244" t="s">
        <v>358</v>
      </c>
      <c r="M36" s="244"/>
      <c r="N36" s="63"/>
      <c r="O36" s="68"/>
      <c r="P36" s="69"/>
      <c r="Q36" s="69"/>
      <c r="R36" s="74"/>
      <c r="S36" s="77"/>
      <c r="T36" s="105"/>
      <c r="U36" s="78"/>
      <c r="V36" s="106"/>
      <c r="W36" s="107"/>
      <c r="AG36" s="6"/>
      <c r="AH36" s="71"/>
      <c r="BE36" s="6"/>
      <c r="BF36" s="71"/>
      <c r="BT36" s="6"/>
      <c r="BU36" s="71"/>
      <c r="CI36" s="6"/>
      <c r="CJ36" s="71"/>
      <c r="CX36" s="6"/>
      <c r="CY36" s="71"/>
      <c r="DM36" s="6"/>
      <c r="DN36" s="71"/>
      <c r="EB36" s="6"/>
      <c r="EC36" s="71"/>
      <c r="EQ36" s="6"/>
      <c r="ER36" s="71"/>
      <c r="FF36" s="6"/>
      <c r="FG36" s="71"/>
      <c r="FU36" s="6"/>
      <c r="FV36" s="71"/>
      <c r="GJ36" s="6"/>
      <c r="GK36" s="96"/>
      <c r="GY36"/>
      <c r="GZ36" s="96"/>
      <c r="HN36"/>
      <c r="HO36" s="96"/>
      <c r="IC36"/>
      <c r="ID36" s="96"/>
      <c r="IR36"/>
      <c r="IS36" s="96"/>
    </row>
    <row r="37" spans="2:253" ht="15" thickBot="1" x14ac:dyDescent="0.35">
      <c r="E37" s="72"/>
      <c r="K37" s="166"/>
      <c r="L37" s="99" t="s">
        <v>356</v>
      </c>
      <c r="M37" s="99" t="s">
        <v>357</v>
      </c>
      <c r="AG37" s="6"/>
      <c r="AH37" s="71"/>
      <c r="BE37" s="6"/>
      <c r="BF37" s="71"/>
      <c r="BT37" s="6"/>
      <c r="BU37" s="71"/>
      <c r="CI37" s="6"/>
      <c r="CJ37" s="71"/>
      <c r="CX37" s="6"/>
      <c r="CY37" s="71"/>
      <c r="DM37" s="6"/>
      <c r="DN37" s="71"/>
      <c r="EB37" s="6"/>
      <c r="EC37" s="71"/>
      <c r="EQ37" s="6"/>
      <c r="ER37" s="71"/>
      <c r="FF37" s="6"/>
      <c r="FG37" s="71"/>
      <c r="FU37" s="6"/>
      <c r="FV37" s="71"/>
      <c r="GJ37" s="6"/>
      <c r="GK37" s="96"/>
      <c r="GY37"/>
      <c r="GZ37" s="96"/>
      <c r="HN37"/>
      <c r="HO37" s="96"/>
      <c r="IC37"/>
      <c r="ID37" s="96"/>
      <c r="IR37"/>
      <c r="IS37" s="96"/>
    </row>
    <row r="38" spans="2:253" ht="15" thickBot="1" x14ac:dyDescent="0.35">
      <c r="B38" s="227" t="s">
        <v>240</v>
      </c>
      <c r="C38" s="228"/>
      <c r="D38" s="228"/>
      <c r="E38" s="228"/>
      <c r="F38" s="228"/>
      <c r="G38" s="228"/>
      <c r="H38" s="228"/>
      <c r="I38" s="229"/>
      <c r="J38" s="101" t="s">
        <v>238</v>
      </c>
      <c r="K38" s="168" t="s">
        <v>368</v>
      </c>
      <c r="L38" s="170">
        <v>2.1339051401525606E-2</v>
      </c>
      <c r="M38" s="170">
        <v>7.3230715419914799E-2</v>
      </c>
      <c r="N38" s="154" t="s">
        <v>355</v>
      </c>
      <c r="O38" s="227" t="s">
        <v>240</v>
      </c>
      <c r="P38" s="228"/>
      <c r="Q38" s="228"/>
      <c r="R38" s="228"/>
      <c r="S38" s="228"/>
      <c r="T38" s="228"/>
      <c r="U38" s="228"/>
      <c r="V38" s="229"/>
      <c r="W38" s="101" t="s">
        <v>238</v>
      </c>
      <c r="AG38" s="6"/>
      <c r="AH38" s="71"/>
      <c r="BE38" s="6"/>
      <c r="BF38" s="71"/>
      <c r="BT38" s="6"/>
      <c r="BU38" s="71"/>
      <c r="CI38" s="6"/>
      <c r="CJ38" s="71"/>
      <c r="CX38" s="6"/>
      <c r="CY38" s="71"/>
      <c r="DM38" s="6"/>
      <c r="DN38" s="71"/>
      <c r="EB38" s="6"/>
      <c r="EC38" s="71"/>
      <c r="EQ38" s="6"/>
      <c r="ER38" s="71"/>
      <c r="FF38" s="6"/>
      <c r="FG38" s="71"/>
      <c r="FU38" s="6"/>
      <c r="FV38" s="71"/>
      <c r="GJ38" s="6"/>
      <c r="GK38" s="96"/>
      <c r="GY38"/>
      <c r="GZ38" s="96"/>
      <c r="HN38"/>
      <c r="HO38" s="96"/>
      <c r="IC38"/>
      <c r="ID38" s="96"/>
      <c r="IR38"/>
      <c r="IS38" s="96"/>
    </row>
    <row r="39" spans="2:253" ht="15" thickBot="1" x14ac:dyDescent="0.35">
      <c r="B39" s="99" t="s">
        <v>233</v>
      </c>
      <c r="C39" s="99" t="s">
        <v>246</v>
      </c>
      <c r="D39" s="99" t="s">
        <v>245</v>
      </c>
      <c r="E39" s="99" t="s">
        <v>247</v>
      </c>
      <c r="F39" s="99" t="s">
        <v>246</v>
      </c>
      <c r="G39" s="99" t="s">
        <v>245</v>
      </c>
      <c r="H39" s="99" t="s">
        <v>244</v>
      </c>
      <c r="I39" s="100" t="s">
        <v>243</v>
      </c>
      <c r="J39" s="102" t="s">
        <v>242</v>
      </c>
      <c r="K39" s="169" t="s">
        <v>369</v>
      </c>
      <c r="L39" s="171">
        <v>1.2226375841201413E-3</v>
      </c>
      <c r="M39" s="171">
        <v>4.1958109242847159E-3</v>
      </c>
      <c r="N39" s="154" t="s">
        <v>355</v>
      </c>
      <c r="O39" s="99" t="s">
        <v>233</v>
      </c>
      <c r="P39" s="99" t="s">
        <v>246</v>
      </c>
      <c r="Q39" s="99" t="s">
        <v>245</v>
      </c>
      <c r="R39" s="99" t="s">
        <v>247</v>
      </c>
      <c r="S39" s="99" t="s">
        <v>246</v>
      </c>
      <c r="T39" s="99" t="s">
        <v>245</v>
      </c>
      <c r="U39" s="99" t="s">
        <v>244</v>
      </c>
      <c r="V39" s="100" t="s">
        <v>243</v>
      </c>
      <c r="W39" s="102" t="s">
        <v>242</v>
      </c>
      <c r="AG39" s="6"/>
      <c r="AH39" s="71"/>
      <c r="BE39" s="6"/>
      <c r="BF39" s="71"/>
      <c r="BT39" s="6"/>
      <c r="BU39" s="71"/>
      <c r="CI39" s="6"/>
      <c r="CJ39" s="71"/>
      <c r="CX39" s="6"/>
      <c r="CY39" s="71"/>
      <c r="DM39" s="6"/>
      <c r="DN39" s="71"/>
      <c r="EB39" s="6"/>
      <c r="EC39" s="71"/>
      <c r="EQ39" s="6"/>
      <c r="ER39" s="71"/>
      <c r="FF39" s="6"/>
      <c r="FG39" s="71"/>
      <c r="FU39" s="6"/>
      <c r="FV39" s="71"/>
      <c r="GJ39" s="6"/>
      <c r="GK39" s="96"/>
      <c r="GY39"/>
      <c r="GZ39" s="96"/>
      <c r="HN39"/>
      <c r="HO39" s="96"/>
      <c r="IC39"/>
      <c r="ID39" s="96"/>
      <c r="IR39"/>
      <c r="IS39" s="96"/>
    </row>
    <row r="40" spans="2:253" x14ac:dyDescent="0.3">
      <c r="B40" s="66">
        <v>1</v>
      </c>
      <c r="C40" s="139">
        <v>244.31482026660535</v>
      </c>
      <c r="D40" s="139">
        <v>-0.35255572198889784</v>
      </c>
      <c r="E40" s="137">
        <v>-0.35238500957765972</v>
      </c>
      <c r="F40" s="109">
        <v>0</v>
      </c>
      <c r="G40" s="110">
        <v>0</v>
      </c>
      <c r="H40" s="109">
        <v>0</v>
      </c>
      <c r="I40" s="110">
        <v>0</v>
      </c>
      <c r="J40" s="104">
        <v>1.7071241123808758E-4</v>
      </c>
      <c r="K40" s="165"/>
      <c r="L40" s="131">
        <f>E40-D40</f>
        <v>1.7071241123811642E-4</v>
      </c>
      <c r="M40" s="63">
        <f>R40-Q40</f>
        <v>5.8584572440656402E-4</v>
      </c>
      <c r="O40" s="66">
        <v>1</v>
      </c>
      <c r="P40" s="67">
        <v>249.49661637100729</v>
      </c>
      <c r="Q40" s="67">
        <v>-1.1960538739755384</v>
      </c>
      <c r="R40" s="111">
        <v>-1.1954680282511319</v>
      </c>
      <c r="S40" s="109">
        <v>0</v>
      </c>
      <c r="T40" s="110">
        <v>0</v>
      </c>
      <c r="U40" s="109">
        <v>0</v>
      </c>
      <c r="V40" s="110">
        <v>0</v>
      </c>
      <c r="W40" s="104">
        <v>5.8584572440670735E-4</v>
      </c>
      <c r="AG40" s="6"/>
      <c r="AH40" s="71"/>
      <c r="BE40" s="6"/>
      <c r="BF40" s="71"/>
      <c r="BT40" s="6"/>
      <c r="BU40" s="71"/>
      <c r="CI40" s="6"/>
      <c r="CJ40" s="71"/>
      <c r="CX40" s="6"/>
      <c r="CY40" s="71"/>
      <c r="DM40" s="6"/>
      <c r="DN40" s="71"/>
      <c r="EB40" s="6"/>
      <c r="EC40" s="71"/>
      <c r="EQ40" s="6"/>
      <c r="ER40" s="71"/>
      <c r="FF40" s="6"/>
      <c r="FG40" s="71"/>
      <c r="FU40" s="6"/>
      <c r="FV40" s="71"/>
      <c r="GJ40" s="6"/>
      <c r="GK40" s="96"/>
      <c r="GY40"/>
      <c r="GZ40" s="96"/>
      <c r="HN40"/>
      <c r="HO40" s="96"/>
      <c r="IC40"/>
      <c r="ID40" s="96"/>
      <c r="IR40"/>
      <c r="IS40" s="96"/>
    </row>
    <row r="41" spans="2:253" x14ac:dyDescent="0.3">
      <c r="B41" s="68">
        <v>2</v>
      </c>
      <c r="C41" s="140">
        <v>247.25858195491676</v>
      </c>
      <c r="D41" s="140">
        <v>-0.35070704508359507</v>
      </c>
      <c r="E41" s="138">
        <v>-0.35060344794765536</v>
      </c>
      <c r="F41" s="77">
        <v>2.9437616883114073</v>
      </c>
      <c r="G41" s="105">
        <v>1.8486769053027707E-3</v>
      </c>
      <c r="H41" s="77">
        <v>0</v>
      </c>
      <c r="I41" s="105">
        <v>0</v>
      </c>
      <c r="J41" s="107">
        <v>1.0359713593971782E-4</v>
      </c>
      <c r="K41" s="165"/>
      <c r="L41" s="131">
        <f t="shared" ref="L41:L55" si="0">E41-D41</f>
        <v>1.0359713593971476E-4</v>
      </c>
      <c r="M41" s="63">
        <f t="shared" ref="M41:M55" si="1">R41-Q41</f>
        <v>3.5788561898741911E-4</v>
      </c>
      <c r="O41" s="68">
        <v>2</v>
      </c>
      <c r="P41" s="69">
        <v>252.44109610317554</v>
      </c>
      <c r="Q41" s="69">
        <v>-1.1897821925510599</v>
      </c>
      <c r="R41" s="112">
        <v>-1.1894243069320725</v>
      </c>
      <c r="S41" s="77">
        <v>2.944479732168233</v>
      </c>
      <c r="T41" s="105">
        <v>6.2716814244786487E-3</v>
      </c>
      <c r="U41" s="77">
        <v>0</v>
      </c>
      <c r="V41" s="105">
        <v>0</v>
      </c>
      <c r="W41" s="107">
        <v>3.5788561898732993E-4</v>
      </c>
      <c r="AG41" s="6"/>
      <c r="AH41" s="71"/>
      <c r="BE41" s="6"/>
      <c r="BF41" s="71"/>
      <c r="BT41" s="6"/>
      <c r="BU41" s="71"/>
      <c r="CI41" s="6"/>
      <c r="CJ41" s="71"/>
      <c r="CX41" s="6"/>
      <c r="CY41" s="71"/>
      <c r="DM41" s="6"/>
      <c r="DN41" s="71"/>
      <c r="EB41" s="6"/>
      <c r="EC41" s="71"/>
      <c r="EQ41" s="6"/>
      <c r="ER41" s="71"/>
      <c r="FF41" s="6"/>
      <c r="FG41" s="71"/>
      <c r="FU41" s="6"/>
      <c r="FV41" s="71"/>
      <c r="GJ41" s="6"/>
      <c r="GK41" s="96"/>
      <c r="GY41"/>
      <c r="GZ41" s="96"/>
      <c r="HN41"/>
      <c r="HO41" s="96"/>
      <c r="IC41"/>
      <c r="ID41" s="96"/>
      <c r="IR41"/>
      <c r="IS41" s="96"/>
    </row>
    <row r="42" spans="2:253" x14ac:dyDescent="0.3">
      <c r="B42" s="68">
        <v>3</v>
      </c>
      <c r="C42" s="140">
        <v>250.21785789105905</v>
      </c>
      <c r="D42" s="140">
        <v>-0.34885811269743922</v>
      </c>
      <c r="E42" s="138">
        <v>-0.34881249711037798</v>
      </c>
      <c r="F42" s="77">
        <v>5.9030376244537113</v>
      </c>
      <c r="G42" s="105">
        <v>3.6976092914585935E-3</v>
      </c>
      <c r="H42" s="77">
        <v>0</v>
      </c>
      <c r="I42" s="105">
        <v>0</v>
      </c>
      <c r="J42" s="107">
        <v>4.5615587061251482E-5</v>
      </c>
      <c r="K42" s="165"/>
      <c r="L42" s="131">
        <f t="shared" si="0"/>
        <v>4.561558706123181E-5</v>
      </c>
      <c r="M42" s="63">
        <f t="shared" si="1"/>
        <v>1.6089496399596115E-4</v>
      </c>
      <c r="O42" s="68">
        <v>3</v>
      </c>
      <c r="P42" s="69">
        <v>255.40108630784948</v>
      </c>
      <c r="Q42" s="69">
        <v>-1.1835096444015627</v>
      </c>
      <c r="R42" s="112">
        <v>-1.1833487494375667</v>
      </c>
      <c r="S42" s="77">
        <v>5.9044699368421885</v>
      </c>
      <c r="T42" s="105">
        <v>1.2544229573975737E-2</v>
      </c>
      <c r="U42" s="77">
        <v>0</v>
      </c>
      <c r="V42" s="105">
        <v>0</v>
      </c>
      <c r="W42" s="107">
        <v>1.6089496399588073E-4</v>
      </c>
      <c r="AG42" s="6"/>
      <c r="AH42" s="71"/>
      <c r="BE42" s="6"/>
      <c r="BF42" s="71"/>
      <c r="BT42" s="6"/>
      <c r="BU42" s="71"/>
      <c r="CI42" s="6"/>
      <c r="CJ42" s="71"/>
      <c r="CX42" s="6"/>
      <c r="CY42" s="71"/>
      <c r="DM42" s="6"/>
      <c r="DN42" s="71"/>
      <c r="EB42" s="6"/>
      <c r="EC42" s="71"/>
      <c r="EQ42" s="6"/>
      <c r="ER42" s="71"/>
      <c r="FF42" s="6"/>
      <c r="FG42" s="71"/>
      <c r="FU42" s="6"/>
      <c r="FV42" s="71"/>
      <c r="GJ42" s="6"/>
      <c r="GK42" s="96"/>
      <c r="GY42"/>
      <c r="GZ42" s="96"/>
      <c r="HN42"/>
      <c r="HO42" s="96"/>
      <c r="IC42"/>
      <c r="ID42" s="96"/>
      <c r="IR42"/>
      <c r="IS42" s="96"/>
    </row>
    <row r="43" spans="2:253" x14ac:dyDescent="0.3">
      <c r="B43" s="68">
        <v>4</v>
      </c>
      <c r="C43" s="140">
        <v>253.19281469677807</v>
      </c>
      <c r="D43" s="140">
        <v>-0.34700892617732898</v>
      </c>
      <c r="E43" s="138">
        <v>-0.34701205622651365</v>
      </c>
      <c r="F43" s="77">
        <v>8.8779944301727145</v>
      </c>
      <c r="G43" s="105">
        <v>5.5467958115688479E-3</v>
      </c>
      <c r="H43" s="77">
        <v>0</v>
      </c>
      <c r="I43" s="105">
        <v>0</v>
      </c>
      <c r="J43" s="107">
        <v>-3.1300491846702544E-6</v>
      </c>
      <c r="K43" s="165"/>
      <c r="L43" s="131">
        <f t="shared" si="0"/>
        <v>-3.1300491846741885E-6</v>
      </c>
      <c r="M43" s="63">
        <f t="shared" si="1"/>
        <v>-4.7796711184489027E-6</v>
      </c>
      <c r="O43" s="68">
        <v>4</v>
      </c>
      <c r="P43" s="69">
        <v>258.37675360625468</v>
      </c>
      <c r="Q43" s="69">
        <v>-1.177236234096434</v>
      </c>
      <c r="R43" s="112">
        <v>-1.1772410137675524</v>
      </c>
      <c r="S43" s="77">
        <v>8.88013723524735</v>
      </c>
      <c r="T43" s="105">
        <v>1.8817639879104401E-2</v>
      </c>
      <c r="U43" s="77">
        <v>0</v>
      </c>
      <c r="V43" s="105">
        <v>0</v>
      </c>
      <c r="W43" s="107">
        <v>-4.7796711183859605E-6</v>
      </c>
      <c r="AG43" s="6"/>
      <c r="AH43" s="71"/>
      <c r="BE43" s="6"/>
      <c r="BF43" s="71"/>
      <c r="BT43" s="6"/>
      <c r="BU43" s="71"/>
      <c r="CI43" s="6"/>
      <c r="CJ43" s="71"/>
      <c r="CX43" s="6"/>
      <c r="CY43" s="71"/>
      <c r="DM43" s="6"/>
      <c r="DN43" s="71"/>
      <c r="EB43" s="6"/>
      <c r="EC43" s="71"/>
      <c r="EQ43" s="6"/>
      <c r="ER43" s="71"/>
      <c r="FF43" s="6"/>
      <c r="FG43" s="71"/>
      <c r="FU43" s="6"/>
      <c r="FV43" s="71"/>
      <c r="GJ43" s="6"/>
      <c r="GK43" s="96"/>
      <c r="GY43"/>
      <c r="GZ43" s="96"/>
      <c r="HN43"/>
      <c r="HO43" s="96"/>
      <c r="IC43"/>
      <c r="ID43" s="96"/>
      <c r="IR43"/>
      <c r="IS43" s="96"/>
    </row>
    <row r="44" spans="2:253" x14ac:dyDescent="0.3">
      <c r="B44" s="68">
        <v>5</v>
      </c>
      <c r="C44" s="140">
        <v>256.18362168023589</v>
      </c>
      <c r="D44" s="140">
        <v>-0.34515948687034803</v>
      </c>
      <c r="E44" s="138">
        <v>-0.34520202283093193</v>
      </c>
      <c r="F44" s="77">
        <v>11.868801413630521</v>
      </c>
      <c r="G44" s="105">
        <v>7.3962351185498038E-3</v>
      </c>
      <c r="H44" s="77">
        <v>0</v>
      </c>
      <c r="I44" s="105">
        <v>0</v>
      </c>
      <c r="J44" s="107">
        <v>-4.2535960583929258E-5</v>
      </c>
      <c r="K44" s="165"/>
      <c r="L44" s="131">
        <f t="shared" si="0"/>
        <v>-4.2535960583900412E-5</v>
      </c>
      <c r="M44" s="63">
        <f t="shared" si="1"/>
        <v>-1.387862022426134E-4</v>
      </c>
      <c r="O44" s="68">
        <v>5</v>
      </c>
      <c r="P44" s="69">
        <v>261.36826730603553</v>
      </c>
      <c r="Q44" s="69">
        <v>-1.1709619662056874</v>
      </c>
      <c r="R44" s="112">
        <v>-1.17110075240793</v>
      </c>
      <c r="S44" s="77">
        <v>11.871650935028235</v>
      </c>
      <c r="T44" s="105">
        <v>2.5091907769850985E-2</v>
      </c>
      <c r="U44" s="77">
        <v>0</v>
      </c>
      <c r="V44" s="105">
        <v>0</v>
      </c>
      <c r="W44" s="107">
        <v>-1.3878620224259941E-4</v>
      </c>
      <c r="AG44" s="6"/>
      <c r="AH44" s="71"/>
      <c r="BE44" s="6"/>
      <c r="BF44" s="71"/>
      <c r="BT44" s="6"/>
      <c r="BU44" s="71"/>
      <c r="CI44" s="6"/>
      <c r="CJ44" s="71"/>
      <c r="CX44" s="6"/>
      <c r="CY44" s="71"/>
      <c r="DM44" s="6"/>
      <c r="DN44" s="71"/>
      <c r="EB44" s="6"/>
      <c r="EC44" s="71"/>
      <c r="EQ44" s="6"/>
      <c r="ER44" s="71"/>
      <c r="FF44" s="6"/>
      <c r="FG44" s="71"/>
      <c r="FU44" s="6"/>
      <c r="FV44" s="71"/>
      <c r="GJ44" s="6"/>
      <c r="GK44" s="96"/>
      <c r="GY44"/>
      <c r="GZ44" s="96"/>
      <c r="HN44"/>
      <c r="HO44" s="96"/>
      <c r="IC44"/>
      <c r="ID44" s="96"/>
      <c r="IR44"/>
      <c r="IS44" s="96"/>
    </row>
    <row r="45" spans="2:253" x14ac:dyDescent="0.3">
      <c r="B45" s="68">
        <v>6</v>
      </c>
      <c r="C45" s="140">
        <v>259.19045089407655</v>
      </c>
      <c r="D45" s="140">
        <v>-0.34330979612376417</v>
      </c>
      <c r="E45" s="138">
        <v>-0.34338229279754479</v>
      </c>
      <c r="F45" s="77">
        <v>14.875630627471185</v>
      </c>
      <c r="G45" s="105">
        <v>9.2459258651336248E-3</v>
      </c>
      <c r="H45" s="77">
        <v>0</v>
      </c>
      <c r="I45" s="105">
        <v>0</v>
      </c>
      <c r="J45" s="107">
        <v>-7.2496673780579648E-5</v>
      </c>
      <c r="K45" s="165"/>
      <c r="L45" s="131">
        <f t="shared" si="0"/>
        <v>-7.2496673780619858E-5</v>
      </c>
      <c r="M45" s="63">
        <f t="shared" si="1"/>
        <v>-2.4076691141905471E-4</v>
      </c>
      <c r="O45" s="68">
        <v>6</v>
      </c>
      <c r="P45" s="69">
        <v>264.37579945932134</v>
      </c>
      <c r="Q45" s="69">
        <v>-1.1646868452999628</v>
      </c>
      <c r="R45" s="112">
        <v>-1.1649276122113819</v>
      </c>
      <c r="S45" s="77">
        <v>14.87918308831404</v>
      </c>
      <c r="T45" s="105">
        <v>3.1367028675575732E-2</v>
      </c>
      <c r="U45" s="77">
        <v>0</v>
      </c>
      <c r="V45" s="105">
        <v>0</v>
      </c>
      <c r="W45" s="107">
        <v>-2.4076691141914212E-4</v>
      </c>
      <c r="AG45" s="6"/>
      <c r="AH45" s="71"/>
      <c r="BE45" s="6"/>
      <c r="BF45" s="71"/>
      <c r="BT45" s="6"/>
      <c r="BU45" s="71"/>
      <c r="CI45" s="6"/>
      <c r="CJ45" s="71"/>
      <c r="CX45" s="6"/>
      <c r="CY45" s="71"/>
      <c r="DM45" s="6"/>
      <c r="DN45" s="71"/>
      <c r="EB45" s="6"/>
      <c r="EC45" s="71"/>
      <c r="EQ45" s="6"/>
      <c r="ER45" s="71"/>
      <c r="FF45" s="6"/>
      <c r="FG45" s="71"/>
      <c r="FU45" s="6"/>
      <c r="FV45" s="71"/>
      <c r="GJ45" s="6"/>
      <c r="GK45" s="96"/>
      <c r="GY45"/>
      <c r="GZ45" s="96"/>
      <c r="HN45"/>
      <c r="HO45" s="96"/>
      <c r="IC45"/>
      <c r="ID45" s="96"/>
      <c r="IR45"/>
      <c r="IS45" s="96"/>
    </row>
    <row r="46" spans="2:253" x14ac:dyDescent="0.3">
      <c r="B46" s="68">
        <v>7</v>
      </c>
      <c r="C46" s="140">
        <v>262.21347719506991</v>
      </c>
      <c r="D46" s="140">
        <v>-0.34145985528502848</v>
      </c>
      <c r="E46" s="138">
        <v>-0.34155276030320986</v>
      </c>
      <c r="F46" s="77">
        <v>17.898656928464582</v>
      </c>
      <c r="G46" s="105">
        <v>1.1095866703869334E-2</v>
      </c>
      <c r="H46" s="77">
        <v>0</v>
      </c>
      <c r="I46" s="105">
        <v>0</v>
      </c>
      <c r="J46" s="107">
        <v>-9.2905018181399168E-5</v>
      </c>
      <c r="K46" s="165"/>
      <c r="L46" s="131">
        <f t="shared" si="0"/>
        <v>-9.2905018181377308E-5</v>
      </c>
      <c r="M46" s="63">
        <f t="shared" si="1"/>
        <v>-3.1035832442705136E-4</v>
      </c>
      <c r="O46" s="68">
        <v>7</v>
      </c>
      <c r="P46" s="69">
        <v>267.39952492236995</v>
      </c>
      <c r="Q46" s="69">
        <v>-1.1584108759505196</v>
      </c>
      <c r="R46" s="112">
        <v>-1.1587212342749467</v>
      </c>
      <c r="S46" s="77">
        <v>17.902908551362646</v>
      </c>
      <c r="T46" s="105">
        <v>3.7642998025018734E-2</v>
      </c>
      <c r="U46" s="77">
        <v>0</v>
      </c>
      <c r="V46" s="105">
        <v>0</v>
      </c>
      <c r="W46" s="107">
        <v>-3.1035832442703911E-4</v>
      </c>
      <c r="AG46" s="6"/>
      <c r="AH46" s="71"/>
      <c r="BE46" s="6"/>
      <c r="BF46" s="71"/>
      <c r="BT46" s="6"/>
      <c r="BU46" s="71"/>
      <c r="CI46" s="6"/>
      <c r="CJ46" s="71"/>
      <c r="CX46" s="6"/>
      <c r="CY46" s="71"/>
      <c r="DM46" s="6"/>
      <c r="DN46" s="71"/>
      <c r="EB46" s="6"/>
      <c r="EC46" s="71"/>
      <c r="EQ46" s="6"/>
      <c r="ER46" s="71"/>
      <c r="FF46" s="6"/>
      <c r="FG46" s="71"/>
      <c r="FU46" s="6"/>
      <c r="FV46" s="71"/>
      <c r="GJ46" s="6"/>
      <c r="GK46" s="96"/>
      <c r="GY46"/>
      <c r="GZ46" s="96"/>
      <c r="HN46"/>
      <c r="HO46" s="96"/>
      <c r="IC46"/>
      <c r="ID46" s="96"/>
      <c r="IR46"/>
      <c r="IS46" s="96"/>
    </row>
    <row r="47" spans="2:253" x14ac:dyDescent="0.3">
      <c r="B47" s="68">
        <v>8</v>
      </c>
      <c r="C47" s="140">
        <v>265.25287830538366</v>
      </c>
      <c r="D47" s="140">
        <v>-0.33960966570177437</v>
      </c>
      <c r="E47" s="138">
        <v>-0.33971331779064912</v>
      </c>
      <c r="F47" s="77">
        <v>20.938058038778337</v>
      </c>
      <c r="G47" s="105">
        <v>1.2946056287123463E-2</v>
      </c>
      <c r="H47" s="77">
        <v>0</v>
      </c>
      <c r="I47" s="105">
        <v>0</v>
      </c>
      <c r="J47" s="107">
        <v>-1.0365208887474615E-4</v>
      </c>
      <c r="K47" s="165"/>
      <c r="L47" s="131">
        <f t="shared" si="0"/>
        <v>-1.0365208887475053E-4</v>
      </c>
      <c r="M47" s="63">
        <f t="shared" si="1"/>
        <v>-3.4719108502057061E-4</v>
      </c>
      <c r="O47" s="68">
        <v>8</v>
      </c>
      <c r="P47" s="69">
        <v>270.4396214168396</v>
      </c>
      <c r="Q47" s="69">
        <v>-1.1521340627292376</v>
      </c>
      <c r="R47" s="112">
        <v>-1.1524812538142581</v>
      </c>
      <c r="S47" s="77">
        <v>20.943005045832273</v>
      </c>
      <c r="T47" s="105">
        <v>4.3919811246300983E-2</v>
      </c>
      <c r="U47" s="77">
        <v>0</v>
      </c>
      <c r="V47" s="105">
        <v>0</v>
      </c>
      <c r="W47" s="107">
        <v>-3.471910850206143E-4</v>
      </c>
      <c r="AG47" s="6"/>
      <c r="AH47" s="71"/>
      <c r="BE47" s="6"/>
      <c r="BF47" s="71"/>
      <c r="BT47" s="6"/>
      <c r="BU47" s="71"/>
      <c r="CI47" s="6"/>
      <c r="CJ47" s="71"/>
      <c r="CX47" s="6"/>
      <c r="CY47" s="71"/>
      <c r="DM47" s="6"/>
      <c r="DN47" s="71"/>
      <c r="EB47" s="6"/>
      <c r="EC47" s="71"/>
      <c r="EQ47" s="6"/>
      <c r="ER47" s="71"/>
      <c r="FF47" s="6"/>
      <c r="FG47" s="71"/>
      <c r="FU47" s="6"/>
      <c r="FV47" s="71"/>
      <c r="GJ47" s="6"/>
      <c r="GK47" s="96"/>
      <c r="GY47"/>
      <c r="GZ47" s="96"/>
      <c r="HN47"/>
      <c r="HO47" s="96"/>
      <c r="IC47"/>
      <c r="ID47" s="96"/>
      <c r="IR47"/>
      <c r="IS47" s="96"/>
    </row>
    <row r="48" spans="2:253" x14ac:dyDescent="0.3">
      <c r="B48" s="68">
        <v>9</v>
      </c>
      <c r="C48" s="140">
        <v>268.30883487553825</v>
      </c>
      <c r="D48" s="140">
        <v>-0.33775922872181585</v>
      </c>
      <c r="E48" s="138">
        <v>-0.33786385593034812</v>
      </c>
      <c r="F48" s="77">
        <v>23.994014608932925</v>
      </c>
      <c r="G48" s="105">
        <v>1.4796493267081939E-2</v>
      </c>
      <c r="H48" s="77">
        <v>0</v>
      </c>
      <c r="I48" s="105">
        <v>0</v>
      </c>
      <c r="J48" s="107">
        <v>-1.0462720853225115E-4</v>
      </c>
      <c r="K48" s="165"/>
      <c r="L48" s="131">
        <f t="shared" si="0"/>
        <v>-1.0462720853227081E-4</v>
      </c>
      <c r="M48" s="63">
        <f t="shared" si="1"/>
        <v>-3.508898257147397E-4</v>
      </c>
      <c r="O48" s="68">
        <v>9</v>
      </c>
      <c r="P48" s="69">
        <v>273.49626959274417</v>
      </c>
      <c r="Q48" s="69">
        <v>-1.1458564102086086</v>
      </c>
      <c r="R48" s="112">
        <v>-1.1462073000343234</v>
      </c>
      <c r="S48" s="77">
        <v>23.999653221736878</v>
      </c>
      <c r="T48" s="105">
        <v>5.0197463766929788E-2</v>
      </c>
      <c r="U48" s="77">
        <v>0</v>
      </c>
      <c r="V48" s="105">
        <v>0</v>
      </c>
      <c r="W48" s="107">
        <v>-3.5088982571474144E-4</v>
      </c>
      <c r="AG48" s="6"/>
      <c r="AH48" s="71"/>
      <c r="BE48" s="6"/>
      <c r="BF48" s="71"/>
      <c r="BT48" s="6"/>
      <c r="BU48" s="71"/>
      <c r="CI48" s="6"/>
      <c r="CJ48" s="71"/>
      <c r="CX48" s="6"/>
      <c r="CY48" s="71"/>
      <c r="DM48" s="6"/>
      <c r="DN48" s="71"/>
      <c r="EB48" s="6"/>
      <c r="EC48" s="71"/>
      <c r="EQ48" s="6"/>
      <c r="ER48" s="71"/>
      <c r="FF48" s="6"/>
      <c r="FG48" s="71"/>
      <c r="FU48" s="6"/>
      <c r="FV48" s="71"/>
      <c r="GJ48" s="6"/>
      <c r="GK48" s="96"/>
      <c r="GY48"/>
      <c r="GZ48" s="96"/>
      <c r="HN48"/>
      <c r="HO48" s="96"/>
      <c r="IC48"/>
      <c r="ID48" s="96"/>
      <c r="IR48"/>
      <c r="IS48" s="96"/>
    </row>
    <row r="49" spans="2:253" x14ac:dyDescent="0.3">
      <c r="B49" s="68">
        <v>10</v>
      </c>
      <c r="C49" s="140">
        <v>271.38153054910072</v>
      </c>
      <c r="D49" s="140">
        <v>-0.33590854569314793</v>
      </c>
      <c r="E49" s="138">
        <v>-0.33600426358140384</v>
      </c>
      <c r="F49" s="77">
        <v>27.066710282495372</v>
      </c>
      <c r="G49" s="105">
        <v>1.6647176295749862E-2</v>
      </c>
      <c r="H49" s="77">
        <v>0</v>
      </c>
      <c r="I49" s="105">
        <v>0</v>
      </c>
      <c r="J49" s="107">
        <v>-9.5717888255883958E-5</v>
      </c>
      <c r="K49" s="165"/>
      <c r="L49" s="131">
        <f t="shared" si="0"/>
        <v>-9.5717888255908434E-5</v>
      </c>
      <c r="M49" s="63">
        <f t="shared" si="1"/>
        <v>-3.210730349982871E-4</v>
      </c>
      <c r="O49" s="68">
        <v>10</v>
      </c>
      <c r="P49" s="69">
        <v>276.56965309314694</v>
      </c>
      <c r="Q49" s="69">
        <v>-1.1395779229617384</v>
      </c>
      <c r="R49" s="112">
        <v>-1.1398989959967367</v>
      </c>
      <c r="S49" s="77">
        <v>27.073036722139626</v>
      </c>
      <c r="T49" s="105">
        <v>5.6475951013800006E-2</v>
      </c>
      <c r="U49" s="77">
        <v>0</v>
      </c>
      <c r="V49" s="105">
        <v>0</v>
      </c>
      <c r="W49" s="107">
        <v>-3.210730349983238E-4</v>
      </c>
      <c r="AG49" s="6"/>
      <c r="AH49" s="71"/>
      <c r="BE49" s="6"/>
      <c r="BF49" s="71"/>
      <c r="BT49" s="6"/>
      <c r="BU49" s="71"/>
      <c r="CI49" s="6"/>
      <c r="CJ49" s="71"/>
      <c r="CX49" s="6"/>
      <c r="CY49" s="71"/>
      <c r="DM49" s="6"/>
      <c r="DN49" s="71"/>
      <c r="EB49" s="6"/>
      <c r="EC49" s="71"/>
      <c r="EQ49" s="6"/>
      <c r="ER49" s="71"/>
      <c r="FF49" s="6"/>
      <c r="FG49" s="71"/>
      <c r="FU49" s="6"/>
      <c r="FV49" s="71"/>
      <c r="GJ49" s="6"/>
      <c r="GK49" s="96"/>
      <c r="GY49"/>
      <c r="GZ49" s="96"/>
      <c r="HN49"/>
      <c r="HO49" s="96"/>
      <c r="IC49"/>
      <c r="ID49" s="96"/>
      <c r="IR49"/>
      <c r="IS49" s="96"/>
    </row>
    <row r="50" spans="2:253" x14ac:dyDescent="0.3">
      <c r="B50" s="68">
        <v>11</v>
      </c>
      <c r="C50" s="140">
        <v>274.47115202917468</v>
      </c>
      <c r="D50" s="140">
        <v>-0.33405761796394445</v>
      </c>
      <c r="E50" s="138">
        <v>-0.33413442775128455</v>
      </c>
      <c r="F50" s="77">
        <v>30.156331762569334</v>
      </c>
      <c r="G50" s="105">
        <v>1.8498104024953343E-2</v>
      </c>
      <c r="H50" s="77">
        <v>0</v>
      </c>
      <c r="I50" s="105">
        <v>0</v>
      </c>
      <c r="J50" s="107">
        <v>-7.6809787340061992E-5</v>
      </c>
      <c r="K50" s="165"/>
      <c r="L50" s="131">
        <f t="shared" si="0"/>
        <v>-7.6809787340093028E-5</v>
      </c>
      <c r="M50" s="63">
        <f t="shared" si="1"/>
        <v>-2.5735292086448425E-4</v>
      </c>
      <c r="O50" s="68">
        <v>11</v>
      </c>
      <c r="P50" s="69">
        <v>279.65995862065051</v>
      </c>
      <c r="Q50" s="69">
        <v>-1.1332986055623395</v>
      </c>
      <c r="R50" s="112">
        <v>-1.133555958483204</v>
      </c>
      <c r="S50" s="77">
        <v>30.163342249643193</v>
      </c>
      <c r="T50" s="105">
        <v>6.2755268413198922E-2</v>
      </c>
      <c r="U50" s="77">
        <v>0</v>
      </c>
      <c r="V50" s="105">
        <v>0</v>
      </c>
      <c r="W50" s="107">
        <v>-2.5735292086445627E-4</v>
      </c>
      <c r="AG50" s="6"/>
      <c r="AH50" s="71"/>
      <c r="BE50" s="6"/>
      <c r="BF50" s="71"/>
      <c r="BT50" s="6"/>
      <c r="BU50" s="71"/>
      <c r="CI50" s="6"/>
      <c r="CJ50" s="71"/>
      <c r="CX50" s="6"/>
      <c r="CY50" s="71"/>
      <c r="DM50" s="6"/>
      <c r="DN50" s="71"/>
      <c r="EB50" s="6"/>
      <c r="EC50" s="71"/>
      <c r="EQ50" s="6"/>
      <c r="ER50" s="71"/>
      <c r="FF50" s="6"/>
      <c r="FG50" s="71"/>
      <c r="FU50" s="6"/>
      <c r="FV50" s="71"/>
      <c r="GJ50" s="6"/>
      <c r="GK50" s="96"/>
      <c r="GY50"/>
      <c r="GZ50" s="96"/>
      <c r="HN50"/>
      <c r="HO50" s="96"/>
      <c r="IC50"/>
      <c r="ID50" s="96"/>
      <c r="IR50"/>
      <c r="IS50" s="96"/>
    </row>
    <row r="51" spans="2:253" x14ac:dyDescent="0.3">
      <c r="B51" s="68">
        <v>12</v>
      </c>
      <c r="C51" s="140">
        <v>277.57788914674677</v>
      </c>
      <c r="D51" s="140">
        <v>-0.3322064468825574</v>
      </c>
      <c r="E51" s="138">
        <v>-0.33225423355446704</v>
      </c>
      <c r="F51" s="77">
        <v>33.263068880141397</v>
      </c>
      <c r="G51" s="105">
        <v>2.0349275106340416E-2</v>
      </c>
      <c r="H51" s="77">
        <v>0</v>
      </c>
      <c r="I51" s="105">
        <v>0</v>
      </c>
      <c r="J51" s="107">
        <v>-4.7786671909635772E-5</v>
      </c>
      <c r="K51" s="165"/>
      <c r="L51" s="131">
        <f t="shared" si="0"/>
        <v>-4.7786671909633149E-5</v>
      </c>
      <c r="M51" s="63">
        <f t="shared" si="1"/>
        <v>-1.5933527052935936E-4</v>
      </c>
      <c r="O51" s="68">
        <v>12</v>
      </c>
      <c r="P51" s="69">
        <v>282.76737600574302</v>
      </c>
      <c r="Q51" s="69">
        <v>-1.127018462584729</v>
      </c>
      <c r="R51" s="112">
        <v>-1.1271777978552584</v>
      </c>
      <c r="S51" s="77">
        <v>33.270759634735747</v>
      </c>
      <c r="T51" s="105">
        <v>6.9035411390809404E-2</v>
      </c>
      <c r="U51" s="77">
        <v>0</v>
      </c>
      <c r="V51" s="105">
        <v>0</v>
      </c>
      <c r="W51" s="107">
        <v>-1.5933527052928767E-4</v>
      </c>
      <c r="AG51" s="6"/>
      <c r="AH51" s="71"/>
      <c r="BE51" s="6"/>
      <c r="BF51" s="71"/>
      <c r="BT51" s="6"/>
      <c r="BU51" s="71"/>
      <c r="CI51" s="6"/>
      <c r="CJ51" s="71"/>
      <c r="CX51" s="6"/>
      <c r="CY51" s="71"/>
      <c r="DM51" s="6"/>
      <c r="DN51" s="71"/>
      <c r="EB51" s="6"/>
      <c r="EC51" s="71"/>
      <c r="EQ51" s="6"/>
      <c r="ER51" s="71"/>
      <c r="FF51" s="6"/>
      <c r="FG51" s="71"/>
      <c r="FU51" s="6"/>
      <c r="FV51" s="71"/>
      <c r="GJ51" s="6"/>
      <c r="GK51" s="96"/>
      <c r="GY51"/>
      <c r="GZ51" s="96"/>
      <c r="HN51"/>
      <c r="HO51" s="96"/>
      <c r="IC51"/>
      <c r="ID51" s="96"/>
      <c r="IR51"/>
      <c r="IS51" s="96"/>
    </row>
    <row r="52" spans="2:253" x14ac:dyDescent="0.3">
      <c r="B52" s="68">
        <v>13</v>
      </c>
      <c r="C52" s="140">
        <v>280.70193493095258</v>
      </c>
      <c r="D52" s="140">
        <v>-0.33035503379751635</v>
      </c>
      <c r="E52" s="138">
        <v>-0.33036356416991142</v>
      </c>
      <c r="F52" s="77">
        <v>36.387114664347251</v>
      </c>
      <c r="G52" s="105">
        <v>2.2200688191381483E-2</v>
      </c>
      <c r="H52" s="77">
        <v>0</v>
      </c>
      <c r="I52" s="105">
        <v>0</v>
      </c>
      <c r="J52" s="107">
        <v>-8.5303723950688812E-6</v>
      </c>
      <c r="K52" s="165"/>
      <c r="L52" s="131">
        <f t="shared" si="0"/>
        <v>-8.5303723950658217E-6</v>
      </c>
      <c r="M52" s="63">
        <f t="shared" si="1"/>
        <v>-2.6619306207953386E-5</v>
      </c>
      <c r="O52" s="68">
        <v>13</v>
      </c>
      <c r="P52" s="69">
        <v>285.8920982770648</v>
      </c>
      <c r="Q52" s="69">
        <v>-1.1207374986038263</v>
      </c>
      <c r="R52" s="112">
        <v>-1.1207641179100343</v>
      </c>
      <c r="S52" s="77">
        <v>36.395481906057519</v>
      </c>
      <c r="T52" s="105">
        <v>7.531637537171218E-2</v>
      </c>
      <c r="U52" s="77">
        <v>0</v>
      </c>
      <c r="V52" s="105">
        <v>0</v>
      </c>
      <c r="W52" s="107">
        <v>-2.6619306207930655E-5</v>
      </c>
      <c r="AG52" s="6"/>
      <c r="AH52" s="71"/>
      <c r="BE52" s="6"/>
      <c r="BF52" s="71"/>
      <c r="BT52" s="6"/>
      <c r="BU52" s="71"/>
      <c r="CI52" s="6"/>
      <c r="CJ52" s="71"/>
      <c r="CX52" s="6"/>
      <c r="CY52" s="71"/>
      <c r="DM52" s="6"/>
      <c r="DN52" s="71"/>
      <c r="EB52" s="6"/>
      <c r="EC52" s="71"/>
      <c r="EQ52" s="6"/>
      <c r="ER52" s="71"/>
      <c r="FF52" s="6"/>
      <c r="FG52" s="71"/>
      <c r="FU52" s="6"/>
      <c r="FV52" s="71"/>
      <c r="GJ52" s="6"/>
      <c r="GK52" s="96"/>
      <c r="GY52"/>
      <c r="GZ52" s="96"/>
      <c r="HN52"/>
      <c r="HO52" s="96"/>
      <c r="IC52"/>
      <c r="ID52" s="96"/>
      <c r="IR52"/>
      <c r="IS52" s="96"/>
    </row>
    <row r="53" spans="2:253" x14ac:dyDescent="0.3">
      <c r="B53" s="68">
        <v>14</v>
      </c>
      <c r="C53" s="140">
        <v>283.84348568132685</v>
      </c>
      <c r="D53" s="140">
        <v>-0.32850338005752694</v>
      </c>
      <c r="E53" s="138">
        <v>-0.32846230079733563</v>
      </c>
      <c r="F53" s="77">
        <v>39.52866541472153</v>
      </c>
      <c r="G53" s="105">
        <v>2.4052341931370878E-2</v>
      </c>
      <c r="H53" s="77">
        <v>0</v>
      </c>
      <c r="I53" s="105">
        <v>0</v>
      </c>
      <c r="J53" s="107">
        <v>4.1079260191291816E-5</v>
      </c>
      <c r="K53" s="165"/>
      <c r="L53" s="131">
        <f t="shared" si="0"/>
        <v>4.1079260191312361E-5</v>
      </c>
      <c r="M53" s="63">
        <f t="shared" si="1"/>
        <v>1.4120246317794738E-4</v>
      </c>
      <c r="O53" s="68">
        <v>14</v>
      </c>
      <c r="P53" s="69">
        <v>289.03432173365752</v>
      </c>
      <c r="Q53" s="69">
        <v>-1.1144557181951482</v>
      </c>
      <c r="R53" s="112">
        <v>-1.1143145157319703</v>
      </c>
      <c r="S53" s="77">
        <v>39.537705362650243</v>
      </c>
      <c r="T53" s="105">
        <v>8.1598155780390216E-2</v>
      </c>
      <c r="U53" s="77">
        <v>0</v>
      </c>
      <c r="V53" s="105">
        <v>0</v>
      </c>
      <c r="W53" s="107">
        <v>1.4120246317794039E-4</v>
      </c>
      <c r="AG53" s="6"/>
      <c r="AH53" s="71"/>
      <c r="BE53" s="6"/>
      <c r="BF53" s="71"/>
      <c r="BT53" s="6"/>
      <c r="BU53" s="71"/>
      <c r="CI53" s="6"/>
      <c r="CJ53" s="71"/>
      <c r="CX53" s="6"/>
      <c r="CY53" s="71"/>
      <c r="DM53" s="6"/>
      <c r="DN53" s="71"/>
      <c r="EB53" s="6"/>
      <c r="EC53" s="71"/>
      <c r="EQ53" s="6"/>
      <c r="ER53" s="71"/>
      <c r="FF53" s="6"/>
      <c r="FG53" s="71"/>
      <c r="FU53" s="6"/>
      <c r="FV53" s="71"/>
      <c r="GJ53" s="6"/>
      <c r="GK53" s="96"/>
      <c r="GY53"/>
      <c r="GZ53" s="96"/>
      <c r="HN53"/>
      <c r="HO53" s="96"/>
      <c r="IC53"/>
      <c r="ID53" s="96"/>
      <c r="IR53"/>
      <c r="IS53" s="96"/>
    </row>
    <row r="54" spans="2:253" x14ac:dyDescent="0.3">
      <c r="B54" s="68">
        <v>15</v>
      </c>
      <c r="C54" s="140">
        <v>287.00274104210507</v>
      </c>
      <c r="D54" s="140">
        <v>-0.32665148701147018</v>
      </c>
      <c r="E54" s="138">
        <v>-0.32655032261224809</v>
      </c>
      <c r="F54" s="77">
        <v>42.687920775499713</v>
      </c>
      <c r="G54" s="105">
        <v>2.5904234977427627E-2</v>
      </c>
      <c r="H54" s="77">
        <v>0</v>
      </c>
      <c r="I54" s="105">
        <v>0</v>
      </c>
      <c r="J54" s="107">
        <v>1.0116439922208982E-4</v>
      </c>
      <c r="K54" s="165"/>
      <c r="L54" s="131">
        <f t="shared" si="0"/>
        <v>1.0116439922208675E-4</v>
      </c>
      <c r="M54" s="63">
        <f t="shared" si="1"/>
        <v>3.4454439450581908E-4</v>
      </c>
      <c r="O54" s="68">
        <v>15</v>
      </c>
      <c r="P54" s="69">
        <v>292.19424601926676</v>
      </c>
      <c r="Q54" s="69">
        <v>-1.1081731259348062</v>
      </c>
      <c r="R54" s="112">
        <v>-1.1078285815403004</v>
      </c>
      <c r="S54" s="77">
        <v>42.697629648259451</v>
      </c>
      <c r="T54" s="105">
        <v>8.7880748040732176E-2</v>
      </c>
      <c r="U54" s="77">
        <v>0</v>
      </c>
      <c r="V54" s="105">
        <v>0</v>
      </c>
      <c r="W54" s="107">
        <v>3.4454439450591872E-4</v>
      </c>
      <c r="AG54" s="6"/>
      <c r="AH54" s="71"/>
      <c r="BE54" s="6"/>
      <c r="BF54" s="71"/>
      <c r="BT54" s="6"/>
      <c r="BU54" s="71"/>
      <c r="CI54" s="6"/>
      <c r="CJ54" s="71"/>
      <c r="CX54" s="6"/>
      <c r="CY54" s="71"/>
      <c r="DM54" s="6"/>
      <c r="DN54" s="71"/>
      <c r="EB54" s="6"/>
      <c r="EC54" s="71"/>
      <c r="EQ54" s="6"/>
      <c r="ER54" s="71"/>
      <c r="FF54" s="6"/>
      <c r="FG54" s="71"/>
      <c r="FU54" s="6"/>
      <c r="FV54" s="71"/>
      <c r="GJ54" s="6"/>
      <c r="GK54" s="96"/>
      <c r="GY54"/>
      <c r="GZ54" s="96"/>
      <c r="HN54"/>
      <c r="HO54" s="96"/>
      <c r="IC54"/>
      <c r="ID54" s="96"/>
      <c r="IR54"/>
      <c r="IS54" s="96"/>
    </row>
    <row r="55" spans="2:253" x14ac:dyDescent="0.3">
      <c r="B55" s="68">
        <v>16</v>
      </c>
      <c r="C55" s="140">
        <v>290.17990407864733</v>
      </c>
      <c r="D55" s="140">
        <v>-0.32479935600840132</v>
      </c>
      <c r="E55" s="138">
        <v>-0.3246275067196957</v>
      </c>
      <c r="F55" s="77">
        <v>45.865083812042009</v>
      </c>
      <c r="G55" s="105">
        <v>2.7756365980496474E-2</v>
      </c>
      <c r="H55" s="77">
        <v>0</v>
      </c>
      <c r="I55" s="105">
        <v>0</v>
      </c>
      <c r="J55" s="107">
        <v>1.7184928870562629E-4</v>
      </c>
      <c r="K55" s="165"/>
      <c r="L55" s="131">
        <f t="shared" si="0"/>
        <v>1.7184928870561667E-4</v>
      </c>
      <c r="M55" s="63">
        <f t="shared" si="1"/>
        <v>5.8382786731492331E-4</v>
      </c>
      <c r="O55" s="68">
        <v>16</v>
      </c>
      <c r="P55" s="69">
        <v>295.37207419876529</v>
      </c>
      <c r="Q55" s="69">
        <v>-1.1018897263995036</v>
      </c>
      <c r="R55" s="112">
        <v>-1.1013058985321886</v>
      </c>
      <c r="S55" s="77">
        <v>45.875457827757984</v>
      </c>
      <c r="T55" s="105">
        <v>9.4164147576034932E-2</v>
      </c>
      <c r="U55" s="77">
        <v>0</v>
      </c>
      <c r="V55" s="105">
        <v>0</v>
      </c>
      <c r="W55" s="107">
        <v>5.8382786731479039E-4</v>
      </c>
      <c r="AG55" s="6"/>
      <c r="AH55" s="71"/>
      <c r="BE55" s="6"/>
      <c r="BF55" s="71"/>
      <c r="BT55" s="6"/>
      <c r="BU55" s="71"/>
      <c r="CI55" s="6"/>
      <c r="CJ55" s="71"/>
      <c r="CX55" s="6"/>
      <c r="CY55" s="71"/>
      <c r="DM55" s="6"/>
      <c r="DN55" s="71"/>
      <c r="EB55" s="6"/>
      <c r="EC55" s="71"/>
      <c r="EQ55" s="6"/>
      <c r="ER55" s="71"/>
      <c r="FF55" s="6"/>
      <c r="FG55" s="71"/>
      <c r="FU55" s="6"/>
      <c r="FV55" s="71"/>
      <c r="GJ55" s="6"/>
      <c r="GK55" s="96"/>
      <c r="GY55"/>
      <c r="GZ55" s="96"/>
      <c r="HN55"/>
      <c r="HO55" s="96"/>
      <c r="IC55"/>
      <c r="ID55" s="96"/>
      <c r="IR55"/>
      <c r="IS55" s="96"/>
    </row>
    <row r="56" spans="2:253" x14ac:dyDescent="0.3">
      <c r="B56" s="68"/>
      <c r="C56" s="140"/>
      <c r="D56" s="118"/>
      <c r="E56" s="138"/>
      <c r="F56" s="77"/>
      <c r="G56" s="105"/>
      <c r="H56" s="77"/>
      <c r="I56" s="105"/>
      <c r="J56" s="107"/>
      <c r="K56" s="165"/>
      <c r="L56" s="131"/>
      <c r="M56" s="63"/>
      <c r="O56" s="68"/>
      <c r="P56" s="69"/>
      <c r="Q56" s="69"/>
      <c r="R56" s="112"/>
      <c r="S56" s="77"/>
      <c r="T56" s="105"/>
      <c r="U56" s="77"/>
      <c r="V56" s="105"/>
      <c r="W56" s="107"/>
      <c r="AG56" s="6"/>
      <c r="AH56" s="71"/>
      <c r="BE56" s="6"/>
      <c r="BF56" s="71"/>
      <c r="BT56" s="6"/>
      <c r="BU56" s="71"/>
      <c r="CI56" s="6"/>
      <c r="CJ56" s="71"/>
      <c r="CX56" s="6"/>
      <c r="CY56" s="71"/>
      <c r="DM56" s="6"/>
      <c r="DN56" s="71"/>
      <c r="EB56" s="6"/>
      <c r="EC56" s="71"/>
      <c r="EQ56" s="6"/>
      <c r="ER56" s="71"/>
      <c r="FF56" s="6"/>
      <c r="FG56" s="71"/>
      <c r="FU56" s="6"/>
      <c r="FV56" s="71"/>
      <c r="GJ56" s="6"/>
      <c r="GK56" s="96"/>
      <c r="GY56"/>
      <c r="GZ56" s="96"/>
      <c r="HN56"/>
      <c r="HO56" s="96"/>
      <c r="IC56"/>
      <c r="ID56" s="96"/>
      <c r="IR56"/>
      <c r="IS56" s="96"/>
    </row>
    <row r="57" spans="2:253" ht="15" thickBot="1" x14ac:dyDescent="0.35">
      <c r="AG57" s="6"/>
      <c r="AH57" s="71"/>
      <c r="BE57" s="6"/>
      <c r="BF57" s="71"/>
      <c r="BT57" s="6"/>
      <c r="BU57" s="71"/>
      <c r="CI57" s="6"/>
      <c r="CJ57" s="71"/>
      <c r="CX57" s="6"/>
      <c r="CY57" s="71"/>
      <c r="DM57" s="6"/>
      <c r="DN57" s="71"/>
      <c r="EB57" s="6"/>
      <c r="EC57" s="71"/>
      <c r="EQ57" s="6"/>
      <c r="ER57" s="71"/>
      <c r="FF57" s="6"/>
      <c r="FG57" s="71"/>
      <c r="FU57" s="6"/>
      <c r="FV57" s="71"/>
      <c r="GJ57" s="6"/>
      <c r="GK57" s="96"/>
      <c r="GY57"/>
      <c r="GZ57" s="96"/>
      <c r="HN57"/>
      <c r="HO57" s="96"/>
      <c r="IC57"/>
      <c r="ID57" s="96"/>
      <c r="IR57"/>
      <c r="IS57" s="96"/>
    </row>
    <row r="58" spans="2:253" x14ac:dyDescent="0.3">
      <c r="F58" s="133" t="s">
        <v>246</v>
      </c>
      <c r="G58" s="56"/>
      <c r="H58" s="56"/>
      <c r="I58" s="56"/>
      <c r="L58" s="133" t="s">
        <v>346</v>
      </c>
      <c r="M58" s="133" t="s">
        <v>38</v>
      </c>
      <c r="S58" s="133" t="s">
        <v>246</v>
      </c>
      <c r="AG58" s="6"/>
      <c r="AH58" s="71"/>
      <c r="BE58" s="6"/>
      <c r="BF58" s="71"/>
      <c r="BT58" s="6"/>
      <c r="BU58" s="71"/>
      <c r="CI58" s="6"/>
      <c r="CJ58" s="71"/>
      <c r="CX58" s="6"/>
      <c r="CY58" s="71"/>
      <c r="DM58" s="6"/>
      <c r="DN58" s="71"/>
      <c r="EB58" s="6"/>
      <c r="EC58" s="71"/>
      <c r="EQ58" s="6"/>
      <c r="ER58" s="71"/>
      <c r="FF58" s="6"/>
      <c r="FG58" s="71"/>
      <c r="FU58" s="6"/>
      <c r="FV58" s="71"/>
      <c r="GJ58" s="6"/>
      <c r="GK58" s="96"/>
      <c r="GY58"/>
      <c r="GZ58" s="96"/>
      <c r="HN58"/>
      <c r="HO58" s="96"/>
      <c r="IC58"/>
      <c r="ID58" s="96"/>
      <c r="IR58"/>
      <c r="IS58" s="96"/>
    </row>
    <row r="59" spans="2:253" ht="15" thickBot="1" x14ac:dyDescent="0.35">
      <c r="F59" s="134" t="s">
        <v>260</v>
      </c>
      <c r="H59" s="129"/>
      <c r="I59" s="130"/>
      <c r="L59" s="134" t="s">
        <v>261</v>
      </c>
      <c r="M59" s="134" t="s">
        <v>261</v>
      </c>
      <c r="S59" s="134" t="s">
        <v>260</v>
      </c>
      <c r="AG59" s="6"/>
      <c r="AH59" s="71"/>
      <c r="BE59" s="6"/>
      <c r="BF59" s="71"/>
      <c r="BT59" s="6"/>
      <c r="BU59" s="71"/>
      <c r="CI59" s="6"/>
      <c r="CJ59" s="71"/>
      <c r="CX59" s="6"/>
      <c r="CY59" s="71"/>
      <c r="DM59" s="6"/>
      <c r="DN59" s="71"/>
      <c r="EB59" s="6"/>
      <c r="EC59" s="71"/>
      <c r="EQ59" s="6"/>
      <c r="ER59" s="71"/>
      <c r="FF59" s="6"/>
      <c r="FG59" s="71"/>
      <c r="FU59" s="6"/>
      <c r="FV59" s="71"/>
      <c r="GJ59" s="6"/>
      <c r="GK59" s="96"/>
      <c r="GY59"/>
      <c r="GZ59" s="96"/>
      <c r="HN59"/>
      <c r="HO59" s="96"/>
      <c r="IC59"/>
      <c r="ID59" s="96"/>
      <c r="IR59"/>
      <c r="IS59" s="96"/>
    </row>
    <row r="60" spans="2:253" x14ac:dyDescent="0.3">
      <c r="C60" s="247" t="s">
        <v>347</v>
      </c>
      <c r="D60" s="247"/>
      <c r="E60" s="247"/>
      <c r="F60" s="66">
        <v>1</v>
      </c>
      <c r="L60" s="131">
        <v>9.2455736113146152</v>
      </c>
      <c r="M60" s="131">
        <v>4.8902333132472893E-2</v>
      </c>
      <c r="P60" s="247" t="s">
        <v>347</v>
      </c>
      <c r="Q60" s="247"/>
      <c r="R60" s="247"/>
      <c r="S60" s="66">
        <v>1</v>
      </c>
      <c r="AG60" s="6"/>
      <c r="AH60" s="71"/>
      <c r="BE60" s="6"/>
      <c r="BF60" s="71"/>
      <c r="BT60" s="6"/>
      <c r="BU60" s="71"/>
      <c r="CI60" s="6"/>
      <c r="CJ60" s="71"/>
      <c r="CX60" s="6"/>
      <c r="CY60" s="71"/>
      <c r="DM60" s="6"/>
      <c r="DN60" s="71"/>
      <c r="EB60" s="6"/>
      <c r="EC60" s="71"/>
      <c r="EQ60" s="6"/>
      <c r="ER60" s="71"/>
      <c r="FF60" s="6"/>
      <c r="FG60" s="71"/>
      <c r="FU60" s="6"/>
      <c r="FV60" s="71"/>
      <c r="GJ60" s="6"/>
      <c r="GK60" s="96"/>
      <c r="GY60"/>
      <c r="GZ60" s="96"/>
      <c r="HN60"/>
      <c r="HO60" s="96"/>
      <c r="IC60"/>
      <c r="ID60" s="96"/>
      <c r="IR60"/>
      <c r="IS60" s="96"/>
    </row>
    <row r="61" spans="2:253" x14ac:dyDescent="0.3">
      <c r="C61" s="247" t="s">
        <v>348</v>
      </c>
      <c r="D61" s="247"/>
      <c r="E61" s="247"/>
      <c r="F61" s="68">
        <v>3.35</v>
      </c>
      <c r="P61" s="247" t="s">
        <v>348</v>
      </c>
      <c r="Q61" s="247"/>
      <c r="R61" s="247"/>
      <c r="S61" s="68">
        <v>3.4</v>
      </c>
      <c r="AG61" s="6"/>
      <c r="AH61" s="71"/>
      <c r="BE61" s="6"/>
      <c r="BF61" s="71"/>
      <c r="BT61" s="6"/>
      <c r="BU61" s="71"/>
      <c r="CI61" s="6"/>
      <c r="CJ61" s="71"/>
      <c r="CX61" s="6"/>
      <c r="CY61" s="71"/>
      <c r="DM61" s="6"/>
      <c r="DN61" s="71"/>
      <c r="EB61" s="6"/>
      <c r="EC61" s="71"/>
      <c r="EQ61" s="6"/>
      <c r="ER61" s="71"/>
      <c r="FF61" s="6"/>
      <c r="FG61" s="71"/>
      <c r="FU61" s="6"/>
      <c r="FV61" s="71"/>
      <c r="GJ61" s="6"/>
      <c r="GK61" s="96"/>
      <c r="GY61"/>
      <c r="GZ61" s="96"/>
      <c r="HN61"/>
      <c r="HO61" s="96"/>
      <c r="IC61"/>
      <c r="ID61" s="96"/>
      <c r="IR61"/>
      <c r="IS61" s="96"/>
    </row>
    <row r="62" spans="2:253" x14ac:dyDescent="0.3">
      <c r="C62" s="247" t="s">
        <v>349</v>
      </c>
      <c r="D62" s="247"/>
      <c r="E62" s="247"/>
      <c r="F62" s="69">
        <v>4.3673601411248528</v>
      </c>
      <c r="M62" s="141"/>
      <c r="P62" s="247" t="s">
        <v>349</v>
      </c>
      <c r="Q62" s="247"/>
      <c r="R62" s="247"/>
      <c r="S62" s="69">
        <v>4.3588678473313536</v>
      </c>
      <c r="AG62" s="6"/>
      <c r="AH62" s="71"/>
      <c r="BE62" s="6"/>
      <c r="BF62" s="71"/>
      <c r="BT62" s="6"/>
      <c r="BU62" s="71"/>
      <c r="CI62" s="6"/>
      <c r="CJ62" s="71"/>
      <c r="CX62" s="6"/>
      <c r="CY62" s="71"/>
      <c r="DM62" s="6"/>
      <c r="DN62" s="71"/>
      <c r="EB62" s="6"/>
      <c r="EC62" s="71"/>
      <c r="EQ62" s="6"/>
      <c r="ER62" s="71"/>
      <c r="FF62" s="6"/>
      <c r="FG62" s="71"/>
      <c r="FU62" s="6"/>
      <c r="FV62" s="71"/>
      <c r="GJ62" s="6"/>
      <c r="GK62" s="96"/>
      <c r="GY62"/>
      <c r="GZ62" s="96"/>
      <c r="HN62"/>
      <c r="HO62" s="96"/>
      <c r="IC62"/>
      <c r="ID62" s="96"/>
      <c r="IR62"/>
      <c r="IS62" s="96"/>
    </row>
    <row r="63" spans="2:253" x14ac:dyDescent="0.3">
      <c r="C63" s="247" t="s">
        <v>350</v>
      </c>
      <c r="D63" s="247"/>
      <c r="E63" s="247"/>
      <c r="F63" s="69">
        <v>5.832169561362365</v>
      </c>
      <c r="P63" s="247" t="s">
        <v>350</v>
      </c>
      <c r="Q63" s="247"/>
      <c r="R63" s="247"/>
      <c r="S63" s="69">
        <v>5.810817949286764</v>
      </c>
      <c r="AG63" s="6"/>
      <c r="AH63" s="71"/>
      <c r="BE63" s="6"/>
      <c r="BF63" s="71"/>
      <c r="BT63" s="6"/>
      <c r="BU63" s="71"/>
      <c r="CI63" s="6"/>
      <c r="CJ63" s="71"/>
      <c r="CX63" s="6"/>
      <c r="CY63" s="71"/>
      <c r="DM63" s="6"/>
      <c r="DN63" s="71"/>
      <c r="EB63" s="6"/>
      <c r="EC63" s="71"/>
      <c r="EQ63" s="6"/>
      <c r="ER63" s="71"/>
      <c r="FF63" s="6"/>
      <c r="FG63" s="71"/>
      <c r="FU63" s="6"/>
      <c r="FV63" s="71"/>
      <c r="GJ63" s="6"/>
      <c r="GK63" s="96"/>
      <c r="GY63"/>
      <c r="GZ63" s="96"/>
      <c r="HN63"/>
      <c r="HO63" s="96"/>
      <c r="IC63"/>
      <c r="ID63" s="96"/>
      <c r="IR63"/>
      <c r="IS63" s="96"/>
    </row>
    <row r="64" spans="2:253" x14ac:dyDescent="0.3">
      <c r="C64" s="119"/>
      <c r="AG64" s="6"/>
      <c r="AH64" s="71"/>
      <c r="BE64" s="6"/>
      <c r="BF64" s="71"/>
      <c r="BT64" s="6"/>
      <c r="BU64" s="71"/>
      <c r="CI64" s="6"/>
      <c r="CJ64" s="71"/>
      <c r="CX64" s="6"/>
      <c r="CY64" s="71"/>
      <c r="DM64" s="6"/>
      <c r="DN64" s="71"/>
      <c r="EB64" s="6"/>
      <c r="EC64" s="71"/>
      <c r="EQ64" s="6"/>
      <c r="ER64" s="71"/>
      <c r="FF64" s="6"/>
      <c r="FG64" s="71"/>
      <c r="FU64" s="6"/>
      <c r="FV64" s="71"/>
      <c r="GJ64" s="6"/>
      <c r="GK64" s="96"/>
      <c r="GY64"/>
      <c r="GZ64" s="96"/>
      <c r="HN64"/>
      <c r="HO64" s="96"/>
      <c r="IC64"/>
      <c r="ID64" s="96"/>
      <c r="IR64"/>
      <c r="IS64" s="96"/>
    </row>
    <row r="65" spans="33:253" x14ac:dyDescent="0.3">
      <c r="AG65" s="6"/>
      <c r="AH65" s="71"/>
      <c r="BE65" s="6"/>
      <c r="BF65" s="71"/>
      <c r="BT65" s="6"/>
      <c r="BU65" s="71"/>
      <c r="CI65" s="6"/>
      <c r="CJ65" s="71"/>
      <c r="CX65" s="6"/>
      <c r="CY65" s="71"/>
      <c r="DM65" s="6"/>
      <c r="DN65" s="71"/>
      <c r="EB65" s="6"/>
      <c r="EC65" s="71"/>
      <c r="EQ65" s="6"/>
      <c r="ER65" s="71"/>
      <c r="FF65" s="6"/>
      <c r="FG65" s="71"/>
      <c r="FU65" s="6"/>
      <c r="FV65" s="71"/>
      <c r="GJ65" s="6"/>
      <c r="GK65" s="96"/>
      <c r="GY65"/>
      <c r="GZ65" s="96"/>
      <c r="HN65"/>
      <c r="HO65" s="96"/>
      <c r="IC65"/>
      <c r="ID65" s="96"/>
      <c r="IR65"/>
      <c r="IS65" s="96"/>
    </row>
    <row r="66" spans="33:253" x14ac:dyDescent="0.3">
      <c r="AG66" s="6"/>
      <c r="AH66" s="71"/>
      <c r="BE66" s="6"/>
      <c r="BF66" s="71"/>
      <c r="BT66" s="6"/>
      <c r="BU66" s="71"/>
      <c r="CI66" s="6"/>
      <c r="CJ66" s="71"/>
      <c r="CX66" s="6"/>
      <c r="CY66" s="71"/>
      <c r="DM66" s="6"/>
      <c r="DN66" s="71"/>
      <c r="EB66" s="6"/>
      <c r="EC66" s="71"/>
      <c r="EQ66" s="6"/>
      <c r="ER66" s="71"/>
      <c r="FF66" s="6"/>
      <c r="FG66" s="71"/>
      <c r="FU66" s="6"/>
      <c r="FV66" s="71"/>
      <c r="GJ66" s="6"/>
      <c r="GK66" s="96"/>
      <c r="GY66"/>
      <c r="GZ66" s="96"/>
      <c r="HN66"/>
      <c r="HO66" s="96"/>
      <c r="IC66"/>
      <c r="ID66" s="96"/>
      <c r="IR66"/>
      <c r="IS66" s="96"/>
    </row>
    <row r="67" spans="33:253" x14ac:dyDescent="0.3">
      <c r="AG67" s="6"/>
      <c r="AH67" s="71"/>
      <c r="BE67" s="6"/>
      <c r="BF67" s="71"/>
      <c r="BT67" s="6"/>
      <c r="BU67" s="71"/>
      <c r="CI67" s="6"/>
      <c r="CJ67" s="71"/>
      <c r="CX67" s="6"/>
      <c r="CY67" s="71"/>
      <c r="DM67" s="6"/>
      <c r="DN67" s="71"/>
      <c r="EB67" s="6"/>
      <c r="EC67" s="71"/>
      <c r="EQ67" s="6"/>
      <c r="ER67" s="71"/>
      <c r="FF67" s="6"/>
      <c r="FG67" s="71"/>
      <c r="FU67" s="6"/>
      <c r="FV67" s="71"/>
      <c r="GJ67" s="6"/>
      <c r="GK67" s="96"/>
      <c r="GY67"/>
      <c r="GZ67" s="96"/>
      <c r="HN67"/>
      <c r="HO67" s="96"/>
      <c r="IC67"/>
      <c r="ID67" s="96"/>
      <c r="IR67"/>
      <c r="IS67" s="96"/>
    </row>
    <row r="68" spans="33:253" x14ac:dyDescent="0.3">
      <c r="AG68" s="6"/>
      <c r="AH68" s="71"/>
      <c r="BE68" s="6"/>
      <c r="BF68" s="71"/>
      <c r="BT68" s="6"/>
      <c r="BU68" s="71"/>
      <c r="CI68" s="6"/>
      <c r="CJ68" s="71"/>
      <c r="CX68" s="6"/>
      <c r="CY68" s="71"/>
      <c r="DM68" s="6"/>
      <c r="DN68" s="71"/>
      <c r="EB68" s="6"/>
      <c r="EC68" s="71"/>
      <c r="EQ68" s="6"/>
      <c r="ER68" s="71"/>
      <c r="FF68" s="6"/>
      <c r="FG68" s="71"/>
      <c r="FU68" s="6"/>
      <c r="FV68" s="71"/>
      <c r="GJ68" s="6"/>
      <c r="GK68" s="96"/>
      <c r="GY68"/>
      <c r="GZ68" s="96"/>
      <c r="HN68"/>
      <c r="HO68" s="96"/>
      <c r="IC68"/>
      <c r="ID68" s="96"/>
      <c r="IR68"/>
      <c r="IS68" s="96"/>
    </row>
    <row r="69" spans="33:253" x14ac:dyDescent="0.3">
      <c r="AG69" s="6"/>
      <c r="AH69" s="71"/>
      <c r="BE69" s="6"/>
      <c r="BF69" s="71"/>
      <c r="BT69" s="6"/>
      <c r="BU69" s="71"/>
      <c r="CI69" s="6"/>
      <c r="CJ69" s="71"/>
      <c r="CX69" s="6"/>
      <c r="CY69" s="71"/>
      <c r="DM69" s="6"/>
      <c r="DN69" s="71"/>
      <c r="EB69" s="6"/>
      <c r="EC69" s="71"/>
      <c r="EQ69" s="6"/>
      <c r="ER69" s="71"/>
      <c r="FF69" s="6"/>
      <c r="FG69" s="71"/>
      <c r="FU69" s="6"/>
      <c r="FV69" s="71"/>
      <c r="GJ69" s="6"/>
      <c r="GK69" s="96"/>
      <c r="GY69"/>
      <c r="GZ69" s="96"/>
      <c r="HN69"/>
      <c r="HO69" s="96"/>
      <c r="IC69"/>
      <c r="ID69" s="96"/>
      <c r="IR69"/>
      <c r="IS69" s="96"/>
    </row>
    <row r="70" spans="33:253" x14ac:dyDescent="0.3">
      <c r="AG70" s="6"/>
      <c r="AH70" s="71"/>
      <c r="BE70" s="6"/>
      <c r="BF70" s="71"/>
      <c r="BT70" s="6"/>
      <c r="BU70" s="71"/>
      <c r="CI70" s="6"/>
      <c r="CJ70" s="71"/>
      <c r="CX70" s="6"/>
      <c r="CY70" s="71"/>
      <c r="DM70" s="6"/>
      <c r="DN70" s="71"/>
      <c r="EB70" s="6"/>
      <c r="EC70" s="71"/>
      <c r="EQ70" s="6"/>
      <c r="ER70" s="71"/>
      <c r="FF70" s="6"/>
      <c r="FG70" s="71"/>
      <c r="FU70" s="6"/>
      <c r="FV70" s="71"/>
      <c r="GJ70" s="6"/>
      <c r="GK70" s="96"/>
      <c r="GY70"/>
      <c r="GZ70" s="96"/>
      <c r="HN70"/>
      <c r="HO70" s="96"/>
      <c r="IC70"/>
      <c r="ID70" s="96"/>
      <c r="IR70"/>
      <c r="IS70" s="96"/>
    </row>
    <row r="71" spans="33:253" x14ac:dyDescent="0.3">
      <c r="AG71" s="6"/>
      <c r="AH71" s="71"/>
      <c r="BE71" s="6"/>
      <c r="BF71" s="71"/>
      <c r="BT71" s="6"/>
      <c r="BU71" s="71"/>
      <c r="CI71" s="6"/>
      <c r="CJ71" s="71"/>
      <c r="CX71" s="6"/>
      <c r="CY71" s="71"/>
      <c r="DM71" s="6"/>
      <c r="DN71" s="71"/>
      <c r="EB71" s="6"/>
      <c r="EC71" s="71"/>
      <c r="EQ71" s="6"/>
      <c r="ER71" s="71"/>
      <c r="FF71" s="6"/>
      <c r="FG71" s="71"/>
      <c r="FU71" s="6"/>
      <c r="FV71" s="71"/>
      <c r="GJ71" s="6"/>
      <c r="GK71" s="96"/>
      <c r="GY71"/>
      <c r="GZ71" s="96"/>
      <c r="HN71"/>
      <c r="HO71" s="96"/>
      <c r="IC71"/>
      <c r="ID71" s="96"/>
      <c r="IR71"/>
      <c r="IS71" s="96"/>
    </row>
    <row r="72" spans="33:253" x14ac:dyDescent="0.3">
      <c r="AG72" s="6"/>
      <c r="AH72" s="71"/>
      <c r="BE72" s="6"/>
      <c r="BF72" s="71"/>
      <c r="BT72" s="6"/>
      <c r="BU72" s="71"/>
      <c r="CI72" s="6"/>
      <c r="CJ72" s="71"/>
      <c r="CX72" s="6"/>
      <c r="CY72" s="71"/>
      <c r="DM72" s="6"/>
      <c r="DN72" s="71"/>
      <c r="EB72" s="6"/>
      <c r="EC72" s="71"/>
      <c r="EQ72" s="6"/>
      <c r="ER72" s="71"/>
      <c r="FF72" s="6"/>
      <c r="FG72" s="71"/>
      <c r="FU72" s="6"/>
      <c r="FV72" s="71"/>
      <c r="GJ72" s="6"/>
      <c r="GK72" s="96"/>
      <c r="GY72"/>
      <c r="GZ72" s="96"/>
      <c r="HN72"/>
      <c r="HO72" s="96"/>
      <c r="IC72"/>
      <c r="ID72" s="96"/>
      <c r="IR72"/>
      <c r="IS72" s="96"/>
    </row>
    <row r="73" spans="33:253" x14ac:dyDescent="0.3">
      <c r="AG73" s="6"/>
      <c r="AH73" s="71"/>
      <c r="BE73" s="6"/>
      <c r="BF73" s="71"/>
      <c r="BT73" s="6"/>
      <c r="BU73" s="71"/>
      <c r="CI73" s="6"/>
      <c r="CJ73" s="71"/>
      <c r="CX73" s="6"/>
      <c r="CY73" s="71"/>
      <c r="DM73" s="6"/>
      <c r="DN73" s="71"/>
      <c r="EB73" s="6"/>
      <c r="EC73" s="71"/>
      <c r="EQ73" s="6"/>
      <c r="ER73" s="71"/>
      <c r="FF73" s="6"/>
      <c r="FG73" s="71"/>
      <c r="FU73" s="6"/>
      <c r="FV73" s="71"/>
      <c r="GJ73" s="6"/>
      <c r="GK73" s="96"/>
      <c r="GY73"/>
      <c r="GZ73" s="96"/>
      <c r="HN73"/>
      <c r="HO73" s="96"/>
      <c r="IC73"/>
      <c r="ID73" s="96"/>
      <c r="IR73"/>
      <c r="IS73" s="96"/>
    </row>
    <row r="74" spans="33:253" x14ac:dyDescent="0.3">
      <c r="AG74" s="6"/>
      <c r="AH74" s="71"/>
      <c r="BE74" s="6"/>
      <c r="BF74" s="71"/>
      <c r="BT74" s="6"/>
      <c r="BU74" s="71"/>
      <c r="CI74" s="6"/>
      <c r="CJ74" s="71"/>
      <c r="CX74" s="6"/>
      <c r="CY74" s="71"/>
      <c r="DM74" s="6"/>
      <c r="DN74" s="71"/>
      <c r="EB74" s="6"/>
      <c r="EC74" s="71"/>
      <c r="EQ74" s="6"/>
      <c r="ER74" s="71"/>
      <c r="FF74" s="6"/>
      <c r="FG74" s="71"/>
      <c r="FU74" s="6"/>
      <c r="FV74" s="71"/>
      <c r="GJ74" s="6"/>
      <c r="GK74" s="96"/>
      <c r="GY74"/>
      <c r="GZ74" s="96"/>
      <c r="HN74"/>
      <c r="HO74" s="96"/>
      <c r="IC74"/>
      <c r="ID74" s="96"/>
      <c r="IR74"/>
      <c r="IS74" s="96"/>
    </row>
    <row r="75" spans="33:253" x14ac:dyDescent="0.3">
      <c r="AG75" s="6"/>
      <c r="AH75" s="71"/>
      <c r="BE75" s="6"/>
      <c r="BF75" s="71"/>
      <c r="BT75" s="6"/>
      <c r="BU75" s="71"/>
      <c r="CI75" s="6"/>
      <c r="CJ75" s="71"/>
      <c r="CX75" s="6"/>
      <c r="CY75" s="71"/>
      <c r="DM75" s="6"/>
      <c r="DN75" s="71"/>
      <c r="EB75" s="6"/>
      <c r="EC75" s="71"/>
      <c r="EQ75" s="6"/>
      <c r="ER75" s="71"/>
      <c r="FF75" s="6"/>
      <c r="FG75" s="71"/>
      <c r="FU75" s="6"/>
      <c r="FV75" s="71"/>
      <c r="GJ75" s="6"/>
      <c r="GK75" s="96"/>
      <c r="GY75"/>
      <c r="GZ75" s="96"/>
      <c r="HN75"/>
      <c r="HO75" s="96"/>
      <c r="IC75"/>
      <c r="ID75" s="96"/>
      <c r="IR75"/>
      <c r="IS75" s="96"/>
    </row>
    <row r="76" spans="33:253" x14ac:dyDescent="0.3">
      <c r="AG76" s="6"/>
      <c r="AH76" s="71"/>
      <c r="BE76" s="6"/>
      <c r="BF76" s="71"/>
      <c r="BT76" s="6"/>
      <c r="BU76" s="71"/>
      <c r="CI76" s="6"/>
      <c r="CJ76" s="71"/>
      <c r="CX76" s="6"/>
      <c r="CY76" s="71"/>
      <c r="DM76" s="6"/>
      <c r="DN76" s="71"/>
      <c r="EB76" s="6"/>
      <c r="EC76" s="71"/>
      <c r="EQ76" s="6"/>
      <c r="ER76" s="71"/>
      <c r="FF76" s="6"/>
      <c r="FG76" s="71"/>
      <c r="FU76" s="6"/>
      <c r="FV76" s="71"/>
      <c r="GJ76" s="6"/>
      <c r="GK76" s="96"/>
      <c r="GY76"/>
      <c r="GZ76" s="96"/>
      <c r="HN76"/>
      <c r="HO76" s="96"/>
      <c r="IC76"/>
      <c r="ID76" s="96"/>
      <c r="IR76"/>
      <c r="IS76" s="96"/>
    </row>
    <row r="77" spans="33:253" x14ac:dyDescent="0.3">
      <c r="AG77" s="6"/>
      <c r="AH77" s="71"/>
      <c r="BE77" s="6"/>
      <c r="BF77" s="71"/>
      <c r="BT77" s="6"/>
      <c r="BU77" s="71"/>
      <c r="CI77" s="6"/>
      <c r="CJ77" s="71"/>
      <c r="CX77" s="6"/>
      <c r="CY77" s="71"/>
      <c r="DM77" s="6"/>
      <c r="DN77" s="71"/>
      <c r="EB77" s="6"/>
      <c r="EC77" s="71"/>
      <c r="EQ77" s="6"/>
      <c r="ER77" s="71"/>
      <c r="FF77" s="6"/>
      <c r="FG77" s="71"/>
      <c r="FU77" s="6"/>
      <c r="FV77" s="71"/>
      <c r="GJ77" s="6"/>
      <c r="GK77" s="96"/>
      <c r="GY77"/>
      <c r="GZ77" s="96"/>
      <c r="HN77"/>
      <c r="HO77" s="96"/>
      <c r="IC77"/>
      <c r="ID77" s="96"/>
      <c r="IR77"/>
      <c r="IS77" s="96"/>
    </row>
    <row r="78" spans="33:253" x14ac:dyDescent="0.3">
      <c r="AG78" s="6"/>
      <c r="AH78" s="71"/>
      <c r="BE78" s="6"/>
      <c r="BF78" s="71"/>
      <c r="BT78" s="6"/>
      <c r="BU78" s="71"/>
      <c r="CI78" s="6"/>
      <c r="CJ78" s="71"/>
      <c r="CX78" s="6"/>
      <c r="CY78" s="71"/>
      <c r="DM78" s="6"/>
      <c r="DN78" s="71"/>
      <c r="EB78" s="6"/>
      <c r="EC78" s="71"/>
      <c r="EQ78" s="6"/>
      <c r="ER78" s="71"/>
      <c r="FF78" s="6"/>
      <c r="FG78" s="71"/>
      <c r="FU78" s="6"/>
      <c r="FV78" s="71"/>
      <c r="GJ78" s="6"/>
      <c r="GK78" s="96"/>
      <c r="GY78"/>
      <c r="GZ78" s="96"/>
      <c r="HN78"/>
      <c r="HO78" s="96"/>
      <c r="IC78"/>
      <c r="ID78" s="96"/>
      <c r="IR78"/>
      <c r="IS78" s="96"/>
    </row>
    <row r="79" spans="33:253" x14ac:dyDescent="0.3">
      <c r="AG79" s="6"/>
      <c r="AH79" s="71"/>
      <c r="BE79" s="6"/>
      <c r="BF79" s="71"/>
      <c r="BT79" s="6"/>
      <c r="BU79" s="71"/>
      <c r="CI79" s="6"/>
      <c r="CJ79" s="71"/>
      <c r="CX79" s="6"/>
      <c r="CY79" s="71"/>
      <c r="DM79" s="6"/>
      <c r="DN79" s="71"/>
      <c r="EB79" s="6"/>
      <c r="EC79" s="71"/>
      <c r="EQ79" s="6"/>
      <c r="ER79" s="71"/>
      <c r="FF79" s="6"/>
      <c r="FG79" s="71"/>
      <c r="FU79" s="6"/>
      <c r="FV79" s="71"/>
      <c r="GJ79" s="6"/>
      <c r="GK79" s="96"/>
      <c r="GY79"/>
      <c r="GZ79" s="96"/>
      <c r="HN79"/>
      <c r="HO79" s="96"/>
      <c r="IC79"/>
      <c r="ID79" s="96"/>
      <c r="IR79"/>
      <c r="IS79" s="96"/>
    </row>
    <row r="80" spans="33:253" x14ac:dyDescent="0.3">
      <c r="AG80" s="6"/>
      <c r="AH80" s="71"/>
      <c r="BE80" s="6"/>
      <c r="BF80" s="71"/>
      <c r="BT80" s="6"/>
      <c r="BU80" s="71"/>
      <c r="CI80" s="6"/>
      <c r="CJ80" s="71"/>
      <c r="CX80" s="6"/>
      <c r="CY80" s="71"/>
      <c r="DM80" s="6"/>
      <c r="DN80" s="71"/>
      <c r="EB80" s="6"/>
      <c r="EC80" s="71"/>
      <c r="EQ80" s="6"/>
      <c r="ER80" s="71"/>
      <c r="FF80" s="6"/>
      <c r="FG80" s="71"/>
      <c r="FU80" s="6"/>
      <c r="FV80" s="71"/>
      <c r="GJ80" s="6"/>
      <c r="GK80" s="96"/>
      <c r="GY80"/>
      <c r="GZ80" s="96"/>
      <c r="HN80"/>
      <c r="HO80" s="96"/>
      <c r="IC80"/>
      <c r="ID80" s="96"/>
      <c r="IR80"/>
      <c r="IS80" s="96"/>
    </row>
    <row r="81" spans="33:253" x14ac:dyDescent="0.3">
      <c r="AG81" s="6"/>
      <c r="AH81" s="71"/>
      <c r="BE81" s="6"/>
      <c r="BF81" s="71"/>
      <c r="BT81" s="6"/>
      <c r="BU81" s="71"/>
      <c r="CI81" s="6"/>
      <c r="CJ81" s="71"/>
      <c r="CX81" s="6"/>
      <c r="CY81" s="71"/>
      <c r="DM81" s="6"/>
      <c r="DN81" s="71"/>
      <c r="EB81" s="6"/>
      <c r="EC81" s="71"/>
      <c r="EQ81" s="6"/>
      <c r="ER81" s="71"/>
      <c r="FF81" s="6"/>
      <c r="FG81" s="71"/>
      <c r="FU81" s="6"/>
      <c r="FV81" s="71"/>
      <c r="GJ81" s="6"/>
      <c r="GK81" s="96"/>
      <c r="GY81"/>
      <c r="GZ81" s="96"/>
      <c r="HN81"/>
      <c r="HO81" s="96"/>
      <c r="IC81"/>
      <c r="ID81" s="96"/>
      <c r="IR81"/>
      <c r="IS81" s="96"/>
    </row>
    <row r="82" spans="33:253" x14ac:dyDescent="0.3">
      <c r="AG82" s="6"/>
      <c r="AH82" s="71"/>
      <c r="BE82" s="6"/>
      <c r="BF82" s="71"/>
      <c r="BT82" s="6"/>
      <c r="BU82" s="71"/>
      <c r="CI82" s="6"/>
      <c r="CJ82" s="71"/>
      <c r="CX82" s="6"/>
      <c r="CY82" s="71"/>
      <c r="DM82" s="6"/>
      <c r="DN82" s="71"/>
      <c r="EB82" s="6"/>
      <c r="EC82" s="71"/>
      <c r="EQ82" s="6"/>
      <c r="ER82" s="71"/>
      <c r="FF82" s="6"/>
      <c r="FG82" s="71"/>
      <c r="FU82" s="6"/>
      <c r="FV82" s="71"/>
      <c r="GJ82" s="6"/>
      <c r="GK82" s="96"/>
      <c r="GY82"/>
      <c r="GZ82" s="96"/>
      <c r="HN82"/>
      <c r="HO82" s="96"/>
      <c r="IC82"/>
      <c r="ID82" s="96"/>
      <c r="IR82"/>
      <c r="IS82" s="96"/>
    </row>
    <row r="83" spans="33:253" x14ac:dyDescent="0.3">
      <c r="AG83" s="6"/>
      <c r="AH83" s="71"/>
      <c r="BE83" s="6"/>
      <c r="BF83" s="71"/>
      <c r="BT83" s="6"/>
      <c r="BU83" s="71"/>
      <c r="CI83" s="6"/>
      <c r="CJ83" s="71"/>
      <c r="CX83" s="6"/>
      <c r="CY83" s="71"/>
      <c r="DM83" s="6"/>
      <c r="DN83" s="71"/>
      <c r="EB83" s="6"/>
      <c r="EC83" s="71"/>
      <c r="EQ83" s="6"/>
      <c r="ER83" s="71"/>
      <c r="FF83" s="6"/>
      <c r="FG83" s="71"/>
      <c r="FU83" s="6"/>
      <c r="FV83" s="71"/>
      <c r="GJ83" s="6"/>
      <c r="GK83" s="96"/>
      <c r="GY83"/>
      <c r="GZ83" s="96"/>
      <c r="HN83"/>
      <c r="HO83" s="96"/>
      <c r="IC83"/>
      <c r="ID83" s="96"/>
      <c r="IR83"/>
      <c r="IS83" s="96"/>
    </row>
    <row r="84" spans="33:253" x14ac:dyDescent="0.3">
      <c r="AG84" s="6"/>
      <c r="AH84" s="71"/>
      <c r="BE84" s="6"/>
      <c r="BF84" s="71"/>
      <c r="BT84" s="6"/>
      <c r="BU84" s="71"/>
      <c r="CI84" s="6"/>
      <c r="CJ84" s="71"/>
      <c r="CX84" s="6"/>
      <c r="CY84" s="71"/>
      <c r="DM84" s="6"/>
      <c r="DN84" s="71"/>
      <c r="EB84" s="6"/>
      <c r="EC84" s="71"/>
      <c r="EQ84" s="6"/>
      <c r="ER84" s="71"/>
      <c r="FF84" s="6"/>
      <c r="FG84" s="71"/>
      <c r="FU84" s="6"/>
      <c r="FV84" s="71"/>
      <c r="GJ84" s="6"/>
      <c r="GK84" s="96"/>
      <c r="GY84"/>
      <c r="GZ84" s="96"/>
      <c r="HN84"/>
      <c r="HO84" s="96"/>
      <c r="IC84"/>
      <c r="ID84" s="96"/>
      <c r="IR84"/>
      <c r="IS84" s="96"/>
    </row>
    <row r="85" spans="33:253" x14ac:dyDescent="0.3">
      <c r="AG85" s="6"/>
      <c r="AH85" s="71"/>
      <c r="BE85" s="6"/>
      <c r="BF85" s="71"/>
      <c r="BT85" s="6"/>
      <c r="BU85" s="71"/>
      <c r="CI85" s="6"/>
      <c r="CJ85" s="71"/>
      <c r="CX85" s="6"/>
      <c r="CY85" s="71"/>
      <c r="DM85" s="6"/>
      <c r="DN85" s="71"/>
      <c r="EB85" s="6"/>
      <c r="EC85" s="71"/>
      <c r="EQ85" s="6"/>
      <c r="ER85" s="71"/>
      <c r="FF85" s="6"/>
      <c r="FG85" s="71"/>
      <c r="FU85" s="6"/>
      <c r="FV85" s="71"/>
      <c r="GJ85" s="6"/>
      <c r="GK85" s="96"/>
      <c r="GY85"/>
      <c r="GZ85" s="96"/>
      <c r="HN85"/>
      <c r="HO85" s="96"/>
      <c r="IC85"/>
      <c r="ID85" s="96"/>
      <c r="IR85"/>
      <c r="IS85" s="96"/>
    </row>
    <row r="86" spans="33:253" x14ac:dyDescent="0.3">
      <c r="AG86" s="6"/>
      <c r="AH86" s="71"/>
      <c r="BE86" s="6"/>
      <c r="BF86" s="71"/>
      <c r="BT86" s="6"/>
      <c r="BU86" s="71"/>
      <c r="CI86" s="6"/>
      <c r="CJ86" s="71"/>
      <c r="CX86" s="6"/>
      <c r="CY86" s="71"/>
      <c r="DM86" s="6"/>
      <c r="DN86" s="71"/>
      <c r="EB86" s="6"/>
      <c r="EC86" s="71"/>
      <c r="EQ86" s="6"/>
      <c r="ER86" s="71"/>
      <c r="FF86" s="6"/>
      <c r="FG86" s="71"/>
      <c r="FU86" s="6"/>
      <c r="FV86" s="71"/>
      <c r="GJ86" s="6"/>
      <c r="GK86" s="96"/>
      <c r="GY86"/>
      <c r="GZ86" s="96"/>
      <c r="HN86"/>
      <c r="HO86" s="96"/>
      <c r="IC86"/>
      <c r="ID86" s="96"/>
      <c r="IR86"/>
      <c r="IS86" s="96"/>
    </row>
    <row r="87" spans="33:253" x14ac:dyDescent="0.3">
      <c r="AG87" s="6"/>
      <c r="AH87" s="71"/>
      <c r="BE87" s="6"/>
      <c r="BF87" s="71"/>
      <c r="BT87" s="6"/>
      <c r="BU87" s="71"/>
      <c r="CI87" s="6"/>
      <c r="CJ87" s="71"/>
      <c r="CX87" s="6"/>
      <c r="CY87" s="71"/>
      <c r="DM87" s="6"/>
      <c r="DN87" s="71"/>
      <c r="EB87" s="6"/>
      <c r="EC87" s="71"/>
      <c r="EQ87" s="6"/>
      <c r="ER87" s="71"/>
      <c r="FF87" s="6"/>
      <c r="FG87" s="71"/>
      <c r="FU87" s="6"/>
      <c r="FV87" s="71"/>
      <c r="GJ87" s="6"/>
      <c r="GK87" s="96"/>
      <c r="GY87"/>
      <c r="GZ87" s="96"/>
      <c r="HN87"/>
      <c r="HO87" s="96"/>
      <c r="IC87"/>
      <c r="ID87" s="96"/>
      <c r="IR87"/>
      <c r="IS87" s="96"/>
    </row>
    <row r="88" spans="33:253" x14ac:dyDescent="0.3">
      <c r="AG88" s="6"/>
      <c r="AH88" s="71"/>
      <c r="BE88" s="6"/>
      <c r="BF88" s="71"/>
      <c r="BT88" s="6"/>
      <c r="BU88" s="71"/>
      <c r="CI88" s="6"/>
      <c r="CJ88" s="71"/>
      <c r="CX88" s="6"/>
      <c r="CY88" s="71"/>
      <c r="DM88" s="6"/>
      <c r="DN88" s="71"/>
      <c r="EB88" s="6"/>
      <c r="EC88" s="71"/>
      <c r="EQ88" s="6"/>
      <c r="ER88" s="71"/>
      <c r="FF88" s="6"/>
      <c r="FG88" s="71"/>
      <c r="FU88" s="6"/>
      <c r="FV88" s="71"/>
      <c r="GJ88" s="6"/>
      <c r="GK88" s="96"/>
      <c r="GY88"/>
      <c r="GZ88" s="96"/>
      <c r="HN88"/>
      <c r="HO88" s="96"/>
      <c r="IC88"/>
      <c r="ID88" s="96"/>
      <c r="IR88"/>
      <c r="IS88" s="96"/>
    </row>
    <row r="89" spans="33:253" x14ac:dyDescent="0.3">
      <c r="AG89" s="6"/>
      <c r="AH89" s="71"/>
      <c r="BE89" s="6"/>
      <c r="BF89" s="71"/>
      <c r="BT89" s="6"/>
      <c r="BU89" s="71"/>
      <c r="CI89" s="6"/>
      <c r="CJ89" s="71"/>
      <c r="CX89" s="6"/>
      <c r="CY89" s="71"/>
      <c r="DM89" s="6"/>
      <c r="DN89" s="71"/>
      <c r="EB89" s="6"/>
      <c r="EC89" s="71"/>
      <c r="EQ89" s="6"/>
      <c r="ER89" s="71"/>
      <c r="FF89" s="6"/>
      <c r="FG89" s="71"/>
      <c r="FU89" s="6"/>
      <c r="FV89" s="71"/>
      <c r="GJ89" s="6"/>
      <c r="GK89" s="96"/>
      <c r="GY89"/>
      <c r="GZ89" s="96"/>
      <c r="HN89"/>
      <c r="HO89" s="96"/>
      <c r="IC89"/>
      <c r="ID89" s="96"/>
      <c r="IR89"/>
      <c r="IS89" s="96"/>
    </row>
    <row r="90" spans="33:253" x14ac:dyDescent="0.3">
      <c r="AG90" s="6"/>
      <c r="AH90" s="71"/>
      <c r="BE90" s="6"/>
      <c r="BF90" s="71"/>
      <c r="BT90" s="6"/>
      <c r="BU90" s="71"/>
      <c r="CI90" s="6"/>
      <c r="CJ90" s="71"/>
      <c r="CX90" s="6"/>
      <c r="CY90" s="71"/>
      <c r="DM90" s="6"/>
      <c r="DN90" s="71"/>
      <c r="EB90" s="6"/>
      <c r="EC90" s="71"/>
      <c r="EQ90" s="6"/>
      <c r="ER90" s="71"/>
      <c r="FF90" s="6"/>
      <c r="FG90" s="71"/>
      <c r="FU90" s="6"/>
      <c r="FV90" s="71"/>
      <c r="GJ90" s="6"/>
      <c r="GK90" s="96"/>
      <c r="GY90"/>
      <c r="GZ90" s="96"/>
      <c r="HN90"/>
      <c r="HO90" s="96"/>
      <c r="IC90"/>
      <c r="ID90" s="96"/>
      <c r="IR90"/>
      <c r="IS90" s="96"/>
    </row>
    <row r="91" spans="33:253" x14ac:dyDescent="0.3">
      <c r="AG91" s="6"/>
      <c r="AH91" s="71"/>
      <c r="BE91" s="6"/>
      <c r="BF91" s="71"/>
      <c r="BT91" s="6"/>
      <c r="BU91" s="71"/>
      <c r="CI91" s="6"/>
      <c r="CJ91" s="71"/>
      <c r="CX91" s="6"/>
      <c r="CY91" s="71"/>
      <c r="DM91" s="6"/>
      <c r="DN91" s="71"/>
      <c r="EB91" s="6"/>
      <c r="EC91" s="71"/>
      <c r="EQ91" s="6"/>
      <c r="ER91" s="71"/>
      <c r="FF91" s="6"/>
      <c r="FG91" s="71"/>
      <c r="FU91" s="6"/>
      <c r="FV91" s="71"/>
      <c r="GJ91" s="6"/>
      <c r="GK91" s="96"/>
      <c r="GY91"/>
      <c r="GZ91" s="96"/>
      <c r="HN91"/>
      <c r="HO91" s="96"/>
      <c r="IC91"/>
      <c r="ID91" s="96"/>
      <c r="IR91"/>
      <c r="IS91" s="96"/>
    </row>
    <row r="92" spans="33:253" x14ac:dyDescent="0.3">
      <c r="AG92" s="6"/>
      <c r="AH92" s="71"/>
      <c r="BE92" s="6"/>
      <c r="BF92" s="71"/>
      <c r="BT92" s="6"/>
      <c r="BU92" s="71"/>
      <c r="CI92" s="6"/>
      <c r="CJ92" s="71"/>
      <c r="CX92" s="6"/>
      <c r="CY92" s="71"/>
      <c r="DM92" s="6"/>
      <c r="DN92" s="71"/>
      <c r="EB92" s="6"/>
      <c r="EC92" s="71"/>
      <c r="EQ92" s="6"/>
      <c r="ER92" s="71"/>
      <c r="FF92" s="6"/>
      <c r="FG92" s="71"/>
      <c r="FU92" s="6"/>
      <c r="FV92" s="71"/>
      <c r="GJ92" s="6"/>
      <c r="GK92" s="96"/>
      <c r="GY92"/>
      <c r="GZ92" s="96"/>
      <c r="HN92"/>
      <c r="HO92" s="96"/>
      <c r="IC92"/>
      <c r="ID92" s="96"/>
      <c r="IR92"/>
      <c r="IS92" s="96"/>
    </row>
    <row r="93" spans="33:253" x14ac:dyDescent="0.3">
      <c r="AG93" s="6"/>
      <c r="AH93" s="71"/>
      <c r="BE93" s="6"/>
      <c r="BF93" s="71"/>
      <c r="BT93" s="6"/>
      <c r="BU93" s="71"/>
      <c r="CI93" s="6"/>
      <c r="CJ93" s="71"/>
      <c r="CX93" s="6"/>
      <c r="CY93" s="71"/>
      <c r="DM93" s="6"/>
      <c r="DN93" s="71"/>
      <c r="EB93" s="6"/>
      <c r="EC93" s="71"/>
      <c r="EQ93" s="6"/>
      <c r="ER93" s="71"/>
      <c r="FF93" s="6"/>
      <c r="FG93" s="71"/>
      <c r="FU93" s="6"/>
      <c r="FV93" s="71"/>
      <c r="GJ93" s="6"/>
      <c r="GK93" s="96"/>
      <c r="GY93"/>
      <c r="GZ93" s="96"/>
      <c r="HN93"/>
      <c r="HO93" s="96"/>
      <c r="IC93"/>
      <c r="ID93" s="96"/>
      <c r="IR93"/>
      <c r="IS93" s="96"/>
    </row>
    <row r="94" spans="33:253" x14ac:dyDescent="0.3">
      <c r="AG94" s="6"/>
      <c r="AH94" s="71"/>
      <c r="BE94" s="6"/>
      <c r="BF94" s="71"/>
      <c r="BT94" s="6"/>
      <c r="BU94" s="71"/>
      <c r="CI94" s="6"/>
      <c r="CJ94" s="71"/>
      <c r="CX94" s="6"/>
      <c r="CY94" s="71"/>
      <c r="DM94" s="6"/>
      <c r="DN94" s="71"/>
      <c r="EB94" s="6"/>
      <c r="EC94" s="71"/>
      <c r="EQ94" s="6"/>
      <c r="ER94" s="71"/>
      <c r="FF94" s="6"/>
      <c r="FG94" s="71"/>
      <c r="FU94" s="6"/>
      <c r="FV94" s="71"/>
      <c r="GJ94" s="6"/>
      <c r="GK94" s="96"/>
      <c r="GY94"/>
      <c r="GZ94" s="96"/>
      <c r="HN94"/>
      <c r="HO94" s="96"/>
      <c r="IC94"/>
      <c r="ID94" s="96"/>
      <c r="IR94"/>
      <c r="IS94" s="96"/>
    </row>
    <row r="95" spans="33:253" x14ac:dyDescent="0.3">
      <c r="AG95" s="6"/>
      <c r="AH95" s="71"/>
      <c r="BE95" s="6"/>
      <c r="BF95" s="71"/>
      <c r="BT95" s="6"/>
      <c r="BU95" s="71"/>
      <c r="CI95" s="6"/>
      <c r="CJ95" s="71"/>
      <c r="CX95" s="6"/>
      <c r="CY95" s="71"/>
      <c r="DM95" s="6"/>
      <c r="DN95" s="71"/>
      <c r="EB95" s="6"/>
      <c r="EC95" s="71"/>
      <c r="EQ95" s="6"/>
      <c r="ER95" s="71"/>
      <c r="FF95" s="6"/>
      <c r="FG95" s="71"/>
      <c r="FU95" s="6"/>
      <c r="FV95" s="71"/>
      <c r="GJ95" s="6"/>
      <c r="GK95" s="96"/>
      <c r="GY95"/>
      <c r="GZ95" s="96"/>
      <c r="HN95"/>
      <c r="HO95" s="96"/>
      <c r="IC95"/>
      <c r="ID95" s="96"/>
      <c r="IR95"/>
      <c r="IS95" s="96"/>
    </row>
    <row r="96" spans="33:253" x14ac:dyDescent="0.3">
      <c r="AG96" s="6"/>
      <c r="AH96" s="71"/>
      <c r="BE96" s="6"/>
      <c r="BF96" s="71"/>
      <c r="BT96" s="6"/>
      <c r="BU96" s="71"/>
      <c r="CI96" s="6"/>
      <c r="CJ96" s="71"/>
      <c r="CX96" s="6"/>
      <c r="CY96" s="71"/>
      <c r="DM96" s="6"/>
      <c r="DN96" s="71"/>
      <c r="EB96" s="6"/>
      <c r="EC96" s="71"/>
      <c r="EQ96" s="6"/>
      <c r="ER96" s="71"/>
      <c r="FF96" s="6"/>
      <c r="FG96" s="71"/>
      <c r="FU96" s="6"/>
      <c r="FV96" s="71"/>
      <c r="GJ96" s="6"/>
      <c r="GK96" s="96"/>
      <c r="GY96"/>
      <c r="GZ96" s="96"/>
      <c r="HN96"/>
      <c r="HO96" s="96"/>
      <c r="IC96"/>
      <c r="ID96" s="96"/>
      <c r="IR96"/>
      <c r="IS96" s="96"/>
    </row>
    <row r="97" spans="33:253" x14ac:dyDescent="0.3">
      <c r="AG97" s="6"/>
      <c r="AH97" s="71"/>
      <c r="BE97" s="6"/>
      <c r="BF97" s="71"/>
      <c r="BT97" s="6"/>
      <c r="BU97" s="71"/>
      <c r="CI97" s="6"/>
      <c r="CJ97" s="71"/>
      <c r="CX97" s="6"/>
      <c r="CY97" s="71"/>
      <c r="DM97" s="6"/>
      <c r="DN97" s="71"/>
      <c r="EB97" s="6"/>
      <c r="EC97" s="71"/>
      <c r="EQ97" s="6"/>
      <c r="ER97" s="71"/>
      <c r="FF97" s="6"/>
      <c r="FG97" s="71"/>
      <c r="FU97" s="6"/>
      <c r="FV97" s="71"/>
      <c r="GJ97" s="6"/>
      <c r="GK97" s="96"/>
      <c r="GY97"/>
      <c r="GZ97" s="96"/>
      <c r="HN97"/>
      <c r="HO97" s="96"/>
      <c r="IC97"/>
      <c r="ID97" s="96"/>
      <c r="IR97"/>
      <c r="IS97" s="96"/>
    </row>
    <row r="98" spans="33:253" x14ac:dyDescent="0.3">
      <c r="AG98" s="6"/>
      <c r="AH98" s="71"/>
      <c r="BE98" s="6"/>
      <c r="BF98" s="71"/>
      <c r="BT98" s="6"/>
      <c r="BU98" s="71"/>
      <c r="CI98" s="6"/>
      <c r="CJ98" s="71"/>
      <c r="CX98" s="6"/>
      <c r="CY98" s="71"/>
      <c r="DM98" s="6"/>
      <c r="DN98" s="71"/>
      <c r="EB98" s="6"/>
      <c r="EC98" s="71"/>
      <c r="EQ98" s="6"/>
      <c r="ER98" s="71"/>
      <c r="FF98" s="6"/>
      <c r="FG98" s="71"/>
      <c r="FU98" s="6"/>
      <c r="FV98" s="71"/>
      <c r="GJ98" s="6"/>
      <c r="GK98" s="96"/>
      <c r="GY98"/>
      <c r="GZ98" s="96"/>
      <c r="HN98"/>
      <c r="HO98" s="96"/>
      <c r="IC98"/>
      <c r="ID98" s="96"/>
      <c r="IR98"/>
      <c r="IS98" s="96"/>
    </row>
    <row r="99" spans="33:253" x14ac:dyDescent="0.3">
      <c r="AG99" s="6"/>
      <c r="AH99" s="71"/>
      <c r="BE99" s="6"/>
      <c r="BF99" s="71"/>
      <c r="BT99" s="6"/>
      <c r="BU99" s="71"/>
      <c r="CI99" s="6"/>
      <c r="CJ99" s="71"/>
      <c r="CX99" s="6"/>
      <c r="CY99" s="71"/>
      <c r="DM99" s="6"/>
      <c r="DN99" s="71"/>
      <c r="EB99" s="6"/>
      <c r="EC99" s="71"/>
      <c r="EQ99" s="6"/>
      <c r="ER99" s="71"/>
      <c r="FF99" s="6"/>
      <c r="FG99" s="71"/>
      <c r="FU99" s="6"/>
      <c r="FV99" s="71"/>
      <c r="GJ99" s="6"/>
      <c r="GK99" s="96"/>
      <c r="GY99"/>
      <c r="GZ99" s="96"/>
      <c r="HN99"/>
      <c r="HO99" s="96"/>
      <c r="IC99"/>
      <c r="ID99" s="96"/>
      <c r="IR99"/>
      <c r="IS99" s="96"/>
    </row>
    <row r="100" spans="33:253" x14ac:dyDescent="0.3">
      <c r="AG100" s="6"/>
      <c r="AH100" s="71"/>
      <c r="BE100" s="6"/>
      <c r="BF100" s="71"/>
      <c r="BT100" s="6"/>
      <c r="BU100" s="71"/>
      <c r="CI100" s="6"/>
      <c r="CJ100" s="71"/>
      <c r="CX100" s="6"/>
      <c r="CY100" s="71"/>
      <c r="DM100" s="6"/>
      <c r="DN100" s="71"/>
      <c r="EB100" s="6"/>
      <c r="EC100" s="71"/>
      <c r="EQ100" s="6"/>
      <c r="ER100" s="71"/>
      <c r="FF100" s="6"/>
      <c r="FG100" s="71"/>
      <c r="FU100" s="6"/>
      <c r="FV100" s="71"/>
      <c r="GJ100" s="6"/>
      <c r="GK100" s="96"/>
      <c r="GY100"/>
      <c r="GZ100" s="96"/>
      <c r="HN100"/>
      <c r="HO100" s="96"/>
      <c r="IC100"/>
      <c r="ID100" s="96"/>
      <c r="IR100"/>
      <c r="IS100" s="96"/>
    </row>
    <row r="101" spans="33:253" x14ac:dyDescent="0.3">
      <c r="AG101" s="6"/>
      <c r="AH101" s="71"/>
      <c r="BE101" s="6"/>
      <c r="BF101" s="71"/>
      <c r="BT101" s="6"/>
      <c r="BU101" s="71"/>
      <c r="CI101" s="6"/>
      <c r="CJ101" s="71"/>
      <c r="CX101" s="6"/>
      <c r="CY101" s="71"/>
      <c r="DM101" s="6"/>
      <c r="DN101" s="71"/>
      <c r="EB101" s="6"/>
      <c r="EC101" s="71"/>
      <c r="EQ101" s="6"/>
      <c r="ER101" s="71"/>
      <c r="FF101" s="6"/>
      <c r="FG101" s="71"/>
      <c r="FU101" s="6"/>
      <c r="FV101" s="71"/>
      <c r="GJ101" s="6"/>
      <c r="GK101" s="96"/>
      <c r="GY101"/>
      <c r="GZ101" s="96"/>
      <c r="HN101"/>
      <c r="HO101" s="96"/>
      <c r="IC101"/>
      <c r="ID101" s="96"/>
      <c r="IR101"/>
      <c r="IS101" s="96"/>
    </row>
    <row r="102" spans="33:253" x14ac:dyDescent="0.3">
      <c r="AG102" s="6"/>
      <c r="AH102" s="71"/>
      <c r="BE102" s="6"/>
      <c r="BF102" s="71"/>
      <c r="BT102" s="6"/>
      <c r="BU102" s="71"/>
      <c r="CI102" s="6"/>
      <c r="CJ102" s="71"/>
      <c r="CX102" s="6"/>
      <c r="CY102" s="71"/>
      <c r="DM102" s="6"/>
      <c r="DN102" s="71"/>
      <c r="EB102" s="6"/>
      <c r="EC102" s="71"/>
      <c r="EQ102" s="6"/>
      <c r="ER102" s="71"/>
      <c r="FF102" s="6"/>
      <c r="FG102" s="71"/>
      <c r="FU102" s="6"/>
      <c r="FV102" s="71"/>
      <c r="GJ102" s="6"/>
      <c r="GK102" s="96"/>
      <c r="GY102"/>
      <c r="GZ102" s="96"/>
      <c r="HN102"/>
      <c r="HO102" s="96"/>
      <c r="IC102"/>
      <c r="ID102" s="96"/>
      <c r="IR102"/>
      <c r="IS102" s="96"/>
    </row>
    <row r="103" spans="33:253" x14ac:dyDescent="0.3">
      <c r="AG103" s="6"/>
      <c r="AH103" s="71"/>
      <c r="BE103" s="6"/>
      <c r="BF103" s="71"/>
      <c r="BT103" s="6"/>
      <c r="BU103" s="71"/>
      <c r="CI103" s="6"/>
      <c r="CJ103" s="71"/>
      <c r="CX103" s="6"/>
      <c r="CY103" s="71"/>
      <c r="DM103" s="6"/>
      <c r="DN103" s="71"/>
      <c r="EB103" s="6"/>
      <c r="EC103" s="71"/>
      <c r="EQ103" s="6"/>
      <c r="ER103" s="71"/>
      <c r="FF103" s="6"/>
      <c r="FG103" s="71"/>
      <c r="FU103" s="6"/>
      <c r="FV103" s="71"/>
      <c r="GJ103" s="6"/>
      <c r="GK103" s="96"/>
      <c r="GY103"/>
      <c r="GZ103" s="96"/>
      <c r="HN103"/>
      <c r="HO103" s="96"/>
      <c r="IC103"/>
      <c r="ID103" s="96"/>
      <c r="IR103"/>
      <c r="IS103" s="96"/>
    </row>
    <row r="104" spans="33:253" x14ac:dyDescent="0.3">
      <c r="AG104" s="6"/>
      <c r="AH104" s="71"/>
      <c r="BE104" s="6"/>
      <c r="BF104" s="71"/>
      <c r="BT104" s="6"/>
      <c r="BU104" s="71"/>
      <c r="CI104" s="6"/>
      <c r="CJ104" s="71"/>
      <c r="CX104" s="6"/>
      <c r="CY104" s="71"/>
      <c r="DM104" s="6"/>
      <c r="DN104" s="71"/>
      <c r="EB104" s="6"/>
      <c r="EC104" s="71"/>
      <c r="EQ104" s="6"/>
      <c r="ER104" s="71"/>
      <c r="FF104" s="6"/>
      <c r="FG104" s="71"/>
      <c r="FU104" s="6"/>
      <c r="FV104" s="71"/>
      <c r="GJ104" s="6"/>
      <c r="GK104" s="96"/>
      <c r="GY104"/>
      <c r="GZ104" s="96"/>
      <c r="HN104"/>
      <c r="HO104" s="96"/>
      <c r="IC104"/>
      <c r="ID104" s="96"/>
      <c r="IR104"/>
      <c r="IS104" s="96"/>
    </row>
    <row r="105" spans="33:253" x14ac:dyDescent="0.3">
      <c r="AG105" s="6"/>
      <c r="AH105" s="71"/>
      <c r="BE105" s="6"/>
      <c r="BF105" s="71"/>
      <c r="BT105" s="6"/>
      <c r="BU105" s="71"/>
      <c r="CI105" s="6"/>
      <c r="CJ105" s="71"/>
      <c r="CX105" s="6"/>
      <c r="CY105" s="71"/>
      <c r="DM105" s="6"/>
      <c r="DN105" s="71"/>
      <c r="EB105" s="6"/>
      <c r="EC105" s="71"/>
      <c r="EQ105" s="6"/>
      <c r="ER105" s="71"/>
      <c r="FF105" s="6"/>
      <c r="FG105" s="71"/>
      <c r="FU105" s="6"/>
      <c r="FV105" s="71"/>
      <c r="GJ105" s="6"/>
      <c r="GK105" s="96"/>
      <c r="GY105"/>
      <c r="GZ105" s="96"/>
      <c r="HN105"/>
      <c r="HO105" s="96"/>
      <c r="IC105"/>
      <c r="ID105" s="96"/>
      <c r="IR105"/>
      <c r="IS105" s="96"/>
    </row>
    <row r="106" spans="33:253" x14ac:dyDescent="0.3">
      <c r="AG106" s="6"/>
      <c r="AH106" s="71"/>
      <c r="BE106" s="6"/>
      <c r="BF106" s="71"/>
      <c r="BT106" s="6"/>
      <c r="BU106" s="71"/>
      <c r="CI106" s="6"/>
      <c r="CJ106" s="71"/>
      <c r="CX106" s="6"/>
      <c r="CY106" s="71"/>
      <c r="DM106" s="6"/>
      <c r="DN106" s="71"/>
      <c r="EB106" s="6"/>
      <c r="EC106" s="71"/>
      <c r="EQ106" s="6"/>
      <c r="ER106" s="71"/>
      <c r="FF106" s="6"/>
      <c r="FG106" s="71"/>
      <c r="FU106" s="6"/>
      <c r="FV106" s="71"/>
      <c r="GJ106" s="6"/>
      <c r="GK106" s="96"/>
      <c r="GY106"/>
      <c r="GZ106" s="96"/>
      <c r="HN106"/>
      <c r="HO106" s="96"/>
      <c r="IC106"/>
      <c r="ID106" s="96"/>
      <c r="IR106"/>
      <c r="IS106" s="96"/>
    </row>
    <row r="107" spans="33:253" x14ac:dyDescent="0.3">
      <c r="AG107" s="6"/>
      <c r="AH107" s="71"/>
      <c r="BE107" s="6"/>
      <c r="BF107" s="71"/>
      <c r="BT107" s="6"/>
      <c r="BU107" s="71"/>
      <c r="CI107" s="6"/>
      <c r="CJ107" s="71"/>
      <c r="CX107" s="6"/>
      <c r="CY107" s="71"/>
      <c r="DM107" s="6"/>
      <c r="DN107" s="71"/>
      <c r="EB107" s="6"/>
      <c r="EC107" s="71"/>
      <c r="EQ107" s="6"/>
      <c r="ER107" s="71"/>
      <c r="FF107" s="6"/>
      <c r="FG107" s="71"/>
      <c r="FU107" s="6"/>
      <c r="FV107" s="71"/>
      <c r="GJ107" s="6"/>
      <c r="GK107" s="96"/>
      <c r="GY107"/>
      <c r="GZ107" s="96"/>
      <c r="HN107"/>
      <c r="HO107" s="96"/>
      <c r="IC107"/>
      <c r="ID107" s="96"/>
      <c r="IR107"/>
      <c r="IS107" s="96"/>
    </row>
    <row r="108" spans="33:253" x14ac:dyDescent="0.3">
      <c r="AG108" s="6"/>
      <c r="AH108" s="71"/>
      <c r="BE108" s="6"/>
      <c r="BF108" s="71"/>
      <c r="BT108" s="6"/>
      <c r="BU108" s="71"/>
      <c r="CI108" s="6"/>
      <c r="CJ108" s="71"/>
      <c r="CX108" s="6"/>
      <c r="CY108" s="71"/>
      <c r="DM108" s="6"/>
      <c r="DN108" s="71"/>
      <c r="EB108" s="6"/>
      <c r="EC108" s="71"/>
      <c r="EQ108" s="6"/>
      <c r="ER108" s="71"/>
      <c r="FF108" s="6"/>
      <c r="FG108" s="71"/>
      <c r="FU108" s="6"/>
      <c r="FV108" s="71"/>
      <c r="GJ108" s="6"/>
      <c r="GK108" s="96"/>
      <c r="GY108"/>
      <c r="GZ108" s="96"/>
      <c r="HN108"/>
      <c r="HO108" s="96"/>
      <c r="IC108"/>
      <c r="ID108" s="96"/>
      <c r="IR108"/>
      <c r="IS108" s="96"/>
    </row>
    <row r="109" spans="33:253" x14ac:dyDescent="0.3">
      <c r="AG109" s="6"/>
      <c r="AH109" s="71"/>
      <c r="BE109" s="6"/>
      <c r="BF109" s="71"/>
      <c r="BT109" s="6"/>
      <c r="BU109" s="71"/>
      <c r="CI109" s="6"/>
      <c r="CJ109" s="71"/>
      <c r="CX109" s="6"/>
      <c r="CY109" s="71"/>
      <c r="DM109" s="6"/>
      <c r="DN109" s="71"/>
      <c r="EB109" s="6"/>
      <c r="EC109" s="71"/>
      <c r="EQ109" s="6"/>
      <c r="ER109" s="71"/>
      <c r="FF109" s="6"/>
      <c r="FG109" s="71"/>
      <c r="FU109" s="6"/>
      <c r="FV109" s="71"/>
      <c r="GJ109" s="6"/>
      <c r="GK109" s="96"/>
      <c r="GY109"/>
      <c r="GZ109" s="96"/>
      <c r="HN109"/>
      <c r="HO109" s="96"/>
      <c r="IC109"/>
      <c r="ID109" s="96"/>
      <c r="IR109"/>
      <c r="IS109" s="96"/>
    </row>
    <row r="110" spans="33:253" x14ac:dyDescent="0.3">
      <c r="AG110" s="6"/>
      <c r="AH110" s="71"/>
      <c r="BE110" s="6"/>
      <c r="BF110" s="71"/>
      <c r="BT110" s="6"/>
      <c r="BU110" s="71"/>
      <c r="CI110" s="6"/>
      <c r="CJ110" s="71"/>
      <c r="CX110" s="6"/>
      <c r="CY110" s="71"/>
      <c r="DM110" s="6"/>
      <c r="DN110" s="71"/>
      <c r="EB110" s="6"/>
      <c r="EC110" s="71"/>
      <c r="EQ110" s="6"/>
      <c r="ER110" s="71"/>
      <c r="FF110" s="6"/>
      <c r="FG110" s="71"/>
      <c r="FU110" s="6"/>
      <c r="FV110" s="71"/>
      <c r="GJ110" s="6"/>
      <c r="GK110" s="96"/>
      <c r="GY110"/>
      <c r="GZ110" s="96"/>
      <c r="HN110"/>
      <c r="HO110" s="96"/>
      <c r="IC110"/>
      <c r="ID110" s="96"/>
      <c r="IR110"/>
      <c r="IS110" s="96"/>
    </row>
    <row r="111" spans="33:253" x14ac:dyDescent="0.3">
      <c r="AG111" s="6"/>
      <c r="AH111" s="71"/>
      <c r="BE111" s="6"/>
      <c r="BF111" s="71"/>
      <c r="BT111" s="6"/>
      <c r="BU111" s="71"/>
      <c r="CI111" s="6"/>
      <c r="CJ111" s="71"/>
      <c r="CX111" s="6"/>
      <c r="CY111" s="71"/>
      <c r="DM111" s="6"/>
      <c r="DN111" s="71"/>
      <c r="EB111" s="6"/>
      <c r="EC111" s="71"/>
      <c r="EQ111" s="6"/>
      <c r="ER111" s="71"/>
      <c r="FF111" s="6"/>
      <c r="FG111" s="71"/>
      <c r="FU111" s="6"/>
      <c r="FV111" s="71"/>
      <c r="GJ111" s="6"/>
      <c r="GK111" s="96"/>
      <c r="GY111"/>
      <c r="GZ111" s="96"/>
      <c r="HN111"/>
      <c r="HO111" s="96"/>
      <c r="IC111"/>
      <c r="ID111" s="96"/>
      <c r="IR111"/>
      <c r="IS111" s="96"/>
    </row>
    <row r="112" spans="33:253" x14ac:dyDescent="0.3">
      <c r="AG112" s="6"/>
      <c r="AH112" s="71"/>
      <c r="BE112" s="6"/>
      <c r="BF112" s="71"/>
      <c r="BT112" s="6"/>
      <c r="BU112" s="71"/>
      <c r="CI112" s="6"/>
      <c r="CJ112" s="71"/>
      <c r="CX112" s="6"/>
      <c r="CY112" s="71"/>
      <c r="DM112" s="6"/>
      <c r="DN112" s="71"/>
      <c r="EB112" s="6"/>
      <c r="EC112" s="71"/>
      <c r="EQ112" s="6"/>
      <c r="ER112" s="71"/>
      <c r="FF112" s="6"/>
      <c r="FG112" s="71"/>
      <c r="FU112" s="6"/>
      <c r="FV112" s="71"/>
      <c r="GJ112" s="6"/>
      <c r="GK112" s="96"/>
      <c r="GY112"/>
      <c r="GZ112" s="96"/>
      <c r="HN112"/>
      <c r="HO112" s="96"/>
      <c r="IC112"/>
      <c r="ID112" s="96"/>
      <c r="IR112"/>
      <c r="IS112" s="96"/>
    </row>
    <row r="113" spans="33:253" x14ac:dyDescent="0.3">
      <c r="AG113" s="6"/>
      <c r="AH113" s="71"/>
      <c r="BE113" s="6"/>
      <c r="BF113" s="71"/>
      <c r="BT113" s="6"/>
      <c r="BU113" s="71"/>
      <c r="CI113" s="6"/>
      <c r="CJ113" s="71"/>
      <c r="CX113" s="6"/>
      <c r="CY113" s="71"/>
      <c r="DM113" s="6"/>
      <c r="DN113" s="71"/>
      <c r="EB113" s="6"/>
      <c r="EC113" s="71"/>
      <c r="EQ113" s="6"/>
      <c r="ER113" s="71"/>
      <c r="FF113" s="6"/>
      <c r="FG113" s="71"/>
      <c r="FU113" s="6"/>
      <c r="FV113" s="71"/>
      <c r="GJ113" s="6"/>
      <c r="GK113" s="96"/>
      <c r="GY113"/>
      <c r="GZ113" s="96"/>
      <c r="HN113"/>
      <c r="HO113" s="96"/>
      <c r="IC113"/>
      <c r="ID113" s="96"/>
      <c r="IR113"/>
      <c r="IS113" s="96"/>
    </row>
    <row r="114" spans="33:253" x14ac:dyDescent="0.3">
      <c r="AG114" s="6"/>
      <c r="AH114" s="71"/>
      <c r="BE114" s="6"/>
      <c r="BF114" s="71"/>
      <c r="BT114" s="6"/>
      <c r="BU114" s="71"/>
      <c r="CI114" s="6"/>
      <c r="CJ114" s="71"/>
      <c r="CX114" s="6"/>
      <c r="CY114" s="71"/>
      <c r="DM114" s="6"/>
      <c r="DN114" s="71"/>
      <c r="EB114" s="6"/>
      <c r="EC114" s="71"/>
      <c r="EQ114" s="6"/>
      <c r="ER114" s="71"/>
      <c r="FF114" s="6"/>
      <c r="FG114" s="71"/>
      <c r="FU114" s="6"/>
      <c r="FV114" s="71"/>
      <c r="GJ114" s="6"/>
      <c r="GK114" s="96"/>
      <c r="GY114"/>
      <c r="GZ114" s="96"/>
      <c r="HN114"/>
      <c r="HO114" s="96"/>
      <c r="IC114"/>
      <c r="ID114" s="96"/>
      <c r="IR114"/>
      <c r="IS114" s="96"/>
    </row>
    <row r="115" spans="33:253" x14ac:dyDescent="0.3">
      <c r="AG115" s="6"/>
      <c r="AH115" s="71"/>
      <c r="BE115" s="6"/>
      <c r="BF115" s="71"/>
      <c r="BT115" s="6"/>
      <c r="BU115" s="71"/>
      <c r="CI115" s="6"/>
      <c r="CJ115" s="71"/>
      <c r="CX115" s="6"/>
      <c r="CY115" s="71"/>
      <c r="DM115" s="6"/>
      <c r="DN115" s="71"/>
      <c r="EB115" s="6"/>
      <c r="EC115" s="71"/>
      <c r="EQ115" s="6"/>
      <c r="ER115" s="71"/>
      <c r="FF115" s="6"/>
      <c r="FG115" s="71"/>
      <c r="FU115" s="6"/>
      <c r="FV115" s="71"/>
      <c r="GJ115" s="6"/>
      <c r="GK115" s="96"/>
      <c r="GY115"/>
      <c r="GZ115" s="96"/>
      <c r="HN115"/>
      <c r="HO115" s="96"/>
      <c r="IC115"/>
      <c r="ID115" s="96"/>
      <c r="IR115"/>
      <c r="IS115" s="96"/>
    </row>
    <row r="116" spans="33:253" x14ac:dyDescent="0.3">
      <c r="AG116" s="6"/>
      <c r="AH116" s="71"/>
      <c r="BE116" s="6"/>
      <c r="BF116" s="71"/>
      <c r="BT116" s="6"/>
      <c r="BU116" s="71"/>
      <c r="CI116" s="6"/>
      <c r="CJ116" s="71"/>
      <c r="CX116" s="6"/>
      <c r="CY116" s="71"/>
      <c r="DM116" s="6"/>
      <c r="DN116" s="71"/>
      <c r="EB116" s="6"/>
      <c r="EC116" s="71"/>
      <c r="EQ116" s="6"/>
      <c r="ER116" s="71"/>
      <c r="FF116" s="6"/>
      <c r="FG116" s="71"/>
      <c r="FU116" s="6"/>
      <c r="FV116" s="71"/>
      <c r="GJ116" s="6"/>
      <c r="GK116" s="96"/>
      <c r="GY116"/>
      <c r="GZ116" s="96"/>
      <c r="HN116"/>
      <c r="HO116" s="96"/>
      <c r="IC116"/>
      <c r="ID116" s="96"/>
      <c r="IR116"/>
      <c r="IS116" s="96"/>
    </row>
    <row r="117" spans="33:253" x14ac:dyDescent="0.3">
      <c r="AG117" s="6"/>
      <c r="AH117" s="71"/>
      <c r="BE117" s="6"/>
      <c r="BF117" s="71"/>
      <c r="BT117" s="6"/>
      <c r="BU117" s="71"/>
      <c r="CI117" s="6"/>
      <c r="CJ117" s="71"/>
      <c r="CX117" s="6"/>
      <c r="CY117" s="71"/>
      <c r="DM117" s="6"/>
      <c r="DN117" s="71"/>
      <c r="EB117" s="6"/>
      <c r="EC117" s="71"/>
      <c r="EQ117" s="6"/>
      <c r="ER117" s="71"/>
      <c r="FF117" s="6"/>
      <c r="FG117" s="71"/>
      <c r="FU117" s="6"/>
      <c r="FV117" s="71"/>
      <c r="GJ117" s="6"/>
      <c r="GK117" s="96"/>
      <c r="GY117"/>
      <c r="GZ117" s="96"/>
      <c r="HN117"/>
      <c r="HO117" s="96"/>
      <c r="IC117"/>
      <c r="ID117" s="96"/>
      <c r="IR117"/>
      <c r="IS117" s="96"/>
    </row>
    <row r="118" spans="33:253" x14ac:dyDescent="0.3">
      <c r="AG118" s="6"/>
      <c r="AH118" s="71"/>
      <c r="BE118" s="6"/>
      <c r="BF118" s="71"/>
      <c r="BT118" s="6"/>
      <c r="BU118" s="71"/>
      <c r="CI118" s="6"/>
      <c r="CJ118" s="71"/>
      <c r="CX118" s="6"/>
      <c r="CY118" s="71"/>
      <c r="DM118" s="6"/>
      <c r="DN118" s="71"/>
      <c r="EB118" s="6"/>
      <c r="EC118" s="71"/>
      <c r="EQ118" s="6"/>
      <c r="ER118" s="71"/>
      <c r="FF118" s="6"/>
      <c r="FG118" s="71"/>
      <c r="FU118" s="6"/>
      <c r="FV118" s="71"/>
      <c r="GJ118" s="6"/>
      <c r="GK118" s="96"/>
      <c r="GY118"/>
      <c r="GZ118" s="96"/>
      <c r="HN118"/>
      <c r="HO118" s="96"/>
      <c r="IC118"/>
      <c r="ID118" s="96"/>
      <c r="IR118"/>
      <c r="IS118" s="96"/>
    </row>
    <row r="119" spans="33:253" x14ac:dyDescent="0.3">
      <c r="AG119" s="6"/>
      <c r="AH119" s="71"/>
      <c r="BE119" s="6"/>
      <c r="BF119" s="71"/>
      <c r="BT119" s="6"/>
      <c r="BU119" s="71"/>
      <c r="CI119" s="6"/>
      <c r="CJ119" s="71"/>
      <c r="CX119" s="6"/>
      <c r="CY119" s="71"/>
      <c r="DM119" s="6"/>
      <c r="DN119" s="71"/>
      <c r="EB119" s="6"/>
      <c r="EC119" s="71"/>
      <c r="EQ119" s="6"/>
      <c r="ER119" s="71"/>
      <c r="FF119" s="6"/>
      <c r="FG119" s="71"/>
      <c r="FU119" s="6"/>
      <c r="FV119" s="71"/>
      <c r="GJ119" s="6"/>
      <c r="GK119" s="96"/>
      <c r="GY119"/>
      <c r="GZ119" s="96"/>
      <c r="HN119"/>
      <c r="HO119" s="96"/>
      <c r="IC119"/>
      <c r="ID119" s="96"/>
      <c r="IR119"/>
      <c r="IS119" s="96"/>
    </row>
    <row r="120" spans="33:253" x14ac:dyDescent="0.3">
      <c r="AG120" s="6"/>
      <c r="AH120" s="71"/>
      <c r="BE120" s="6"/>
      <c r="BF120" s="71"/>
      <c r="BT120" s="6"/>
      <c r="BU120" s="71"/>
      <c r="CI120" s="6"/>
      <c r="CJ120" s="71"/>
      <c r="CX120" s="6"/>
      <c r="CY120" s="71"/>
      <c r="DM120" s="6"/>
      <c r="DN120" s="71"/>
      <c r="EB120" s="6"/>
      <c r="EC120" s="71"/>
      <c r="EQ120" s="6"/>
      <c r="ER120" s="71"/>
      <c r="FF120" s="6"/>
      <c r="FG120" s="71"/>
      <c r="FU120" s="6"/>
      <c r="FV120" s="71"/>
      <c r="GJ120" s="6"/>
      <c r="GK120" s="96"/>
      <c r="GY120"/>
      <c r="GZ120" s="96"/>
      <c r="HN120"/>
      <c r="HO120" s="96"/>
      <c r="IC120"/>
      <c r="ID120" s="96"/>
      <c r="IR120"/>
      <c r="IS120" s="96"/>
    </row>
    <row r="121" spans="33:253" x14ac:dyDescent="0.3">
      <c r="AG121" s="6"/>
      <c r="AH121" s="71"/>
      <c r="BE121" s="6"/>
      <c r="BF121" s="71"/>
      <c r="BT121" s="6"/>
      <c r="BU121" s="71"/>
      <c r="CI121" s="6"/>
      <c r="CJ121" s="71"/>
      <c r="CX121" s="6"/>
      <c r="CY121" s="71"/>
      <c r="DM121" s="6"/>
      <c r="DN121" s="71"/>
      <c r="EB121" s="6"/>
      <c r="EC121" s="71"/>
      <c r="EQ121" s="6"/>
      <c r="ER121" s="71"/>
      <c r="FF121" s="6"/>
      <c r="FG121" s="71"/>
      <c r="FU121" s="6"/>
      <c r="FV121" s="71"/>
      <c r="GJ121" s="6"/>
      <c r="GK121" s="96"/>
      <c r="GY121"/>
      <c r="GZ121" s="96"/>
      <c r="HN121"/>
      <c r="HO121" s="96"/>
      <c r="IC121"/>
      <c r="ID121" s="96"/>
      <c r="IR121"/>
      <c r="IS121" s="96"/>
    </row>
    <row r="122" spans="33:253" x14ac:dyDescent="0.3">
      <c r="AG122" s="6"/>
      <c r="AH122" s="71"/>
      <c r="BE122" s="6"/>
      <c r="BF122" s="71"/>
      <c r="BT122" s="6"/>
      <c r="BU122" s="71"/>
      <c r="CI122" s="6"/>
      <c r="CJ122" s="71"/>
      <c r="CX122" s="6"/>
      <c r="CY122" s="71"/>
      <c r="DM122" s="6"/>
      <c r="DN122" s="71"/>
      <c r="EB122" s="6"/>
      <c r="EC122" s="71"/>
      <c r="EQ122" s="6"/>
      <c r="ER122" s="71"/>
      <c r="FF122" s="6"/>
      <c r="FG122" s="71"/>
      <c r="FU122" s="6"/>
      <c r="FV122" s="71"/>
      <c r="GJ122" s="6"/>
      <c r="GK122" s="96"/>
      <c r="GY122"/>
      <c r="GZ122" s="96"/>
      <c r="HN122"/>
      <c r="HO122" s="96"/>
      <c r="IC122"/>
      <c r="ID122" s="96"/>
      <c r="IR122"/>
      <c r="IS122" s="96"/>
    </row>
    <row r="123" spans="33:253" x14ac:dyDescent="0.3">
      <c r="AG123" s="6"/>
      <c r="AH123" s="71"/>
      <c r="BE123" s="6"/>
      <c r="BF123" s="71"/>
      <c r="BT123" s="6"/>
      <c r="BU123" s="71"/>
      <c r="CI123" s="6"/>
      <c r="CJ123" s="71"/>
      <c r="CX123" s="6"/>
      <c r="CY123" s="71"/>
      <c r="DM123" s="6"/>
      <c r="DN123" s="71"/>
      <c r="EB123" s="6"/>
      <c r="EC123" s="71"/>
      <c r="EQ123" s="6"/>
      <c r="ER123" s="71"/>
      <c r="FF123" s="6"/>
      <c r="FG123" s="71"/>
      <c r="FU123" s="6"/>
      <c r="FV123" s="71"/>
      <c r="GJ123" s="6"/>
      <c r="GK123" s="96"/>
      <c r="GY123"/>
      <c r="GZ123" s="96"/>
      <c r="HN123"/>
      <c r="HO123" s="96"/>
      <c r="IC123"/>
      <c r="ID123" s="96"/>
      <c r="IR123"/>
      <c r="IS123" s="96"/>
    </row>
    <row r="124" spans="33:253" x14ac:dyDescent="0.3">
      <c r="AG124" s="6"/>
      <c r="AH124" s="71"/>
      <c r="BE124" s="6"/>
      <c r="BF124" s="71"/>
      <c r="BT124" s="6"/>
      <c r="BU124" s="71"/>
      <c r="CI124" s="6"/>
      <c r="CJ124" s="71"/>
      <c r="CX124" s="6"/>
      <c r="CY124" s="71"/>
      <c r="DM124" s="6"/>
      <c r="DN124" s="71"/>
      <c r="EB124" s="6"/>
      <c r="EC124" s="71"/>
      <c r="EQ124" s="6"/>
      <c r="ER124" s="71"/>
      <c r="FF124" s="6"/>
      <c r="FG124" s="71"/>
      <c r="FU124" s="6"/>
      <c r="FV124" s="71"/>
      <c r="GJ124" s="6"/>
      <c r="GK124" s="96"/>
      <c r="GY124"/>
      <c r="GZ124" s="96"/>
      <c r="HN124"/>
      <c r="HO124" s="96"/>
      <c r="IC124"/>
      <c r="ID124" s="96"/>
      <c r="IR124"/>
      <c r="IS124" s="96"/>
    </row>
    <row r="125" spans="33:253" x14ac:dyDescent="0.3">
      <c r="AG125" s="6"/>
      <c r="AH125" s="71"/>
      <c r="BE125" s="6"/>
      <c r="BF125" s="71"/>
      <c r="BT125" s="6"/>
      <c r="BU125" s="71"/>
      <c r="CI125" s="6"/>
      <c r="CJ125" s="71"/>
      <c r="CX125" s="6"/>
      <c r="CY125" s="71"/>
      <c r="DM125" s="6"/>
      <c r="DN125" s="71"/>
      <c r="EB125" s="6"/>
      <c r="EC125" s="71"/>
      <c r="EQ125" s="6"/>
      <c r="ER125" s="71"/>
      <c r="FF125" s="6"/>
      <c r="FG125" s="71"/>
      <c r="FU125" s="6"/>
      <c r="FV125" s="71"/>
      <c r="GJ125" s="6"/>
      <c r="GK125" s="96"/>
      <c r="GY125"/>
      <c r="GZ125" s="96"/>
      <c r="HN125"/>
      <c r="HO125" s="96"/>
      <c r="IC125"/>
      <c r="ID125" s="96"/>
      <c r="IR125"/>
      <c r="IS125" s="96"/>
    </row>
    <row r="126" spans="33:253" x14ac:dyDescent="0.3">
      <c r="AG126" s="6"/>
      <c r="AH126" s="71"/>
      <c r="BE126" s="6"/>
      <c r="BF126" s="71"/>
      <c r="BT126" s="6"/>
      <c r="BU126" s="71"/>
      <c r="CI126" s="6"/>
      <c r="CJ126" s="71"/>
      <c r="CX126" s="6"/>
      <c r="CY126" s="71"/>
      <c r="DM126" s="6"/>
      <c r="DN126" s="71"/>
      <c r="EB126" s="6"/>
      <c r="EC126" s="71"/>
      <c r="EQ126" s="6"/>
      <c r="ER126" s="71"/>
      <c r="FF126" s="6"/>
      <c r="FG126" s="71"/>
      <c r="FU126" s="6"/>
      <c r="FV126" s="71"/>
      <c r="GJ126" s="6"/>
      <c r="GK126" s="96"/>
      <c r="GY126"/>
      <c r="GZ126" s="96"/>
      <c r="HN126"/>
      <c r="HO126" s="96"/>
      <c r="IC126"/>
      <c r="ID126" s="96"/>
      <c r="IR126"/>
      <c r="IS126" s="96"/>
    </row>
    <row r="127" spans="33:253" x14ac:dyDescent="0.3">
      <c r="AG127" s="6"/>
      <c r="AH127" s="71"/>
      <c r="BE127" s="6"/>
      <c r="BF127" s="71"/>
      <c r="BT127" s="6"/>
      <c r="BU127" s="71"/>
      <c r="CI127" s="6"/>
      <c r="CJ127" s="71"/>
      <c r="CX127" s="6"/>
      <c r="CY127" s="71"/>
      <c r="DM127" s="6"/>
      <c r="DN127" s="71"/>
      <c r="EB127" s="6"/>
      <c r="EC127" s="71"/>
      <c r="EQ127" s="6"/>
      <c r="ER127" s="71"/>
      <c r="FF127" s="6"/>
      <c r="FG127" s="71"/>
      <c r="FU127" s="6"/>
      <c r="FV127" s="71"/>
      <c r="GJ127" s="6"/>
      <c r="GK127" s="96"/>
      <c r="GY127"/>
      <c r="GZ127" s="96"/>
      <c r="HN127"/>
      <c r="HO127" s="96"/>
      <c r="IC127"/>
      <c r="ID127" s="96"/>
      <c r="IR127"/>
      <c r="IS127" s="96"/>
    </row>
    <row r="128" spans="33:253" x14ac:dyDescent="0.3">
      <c r="AG128" s="6"/>
      <c r="AH128" s="71"/>
      <c r="BE128" s="6"/>
      <c r="BF128" s="71"/>
      <c r="BT128" s="6"/>
      <c r="BU128" s="71"/>
      <c r="CI128" s="6"/>
      <c r="CJ128" s="71"/>
      <c r="CX128" s="6"/>
      <c r="CY128" s="71"/>
      <c r="DM128" s="6"/>
      <c r="DN128" s="71"/>
      <c r="EB128" s="6"/>
      <c r="EC128" s="71"/>
      <c r="EQ128" s="6"/>
      <c r="ER128" s="71"/>
      <c r="FF128" s="6"/>
      <c r="FG128" s="71"/>
      <c r="FU128" s="6"/>
      <c r="FV128" s="71"/>
      <c r="GJ128" s="6"/>
      <c r="GK128" s="96"/>
      <c r="GY128"/>
      <c r="GZ128" s="96"/>
      <c r="HN128"/>
      <c r="HO128" s="96"/>
      <c r="IC128"/>
      <c r="ID128" s="96"/>
      <c r="IR128"/>
      <c r="IS128" s="96"/>
    </row>
    <row r="129" spans="33:253" x14ac:dyDescent="0.3">
      <c r="AG129" s="6"/>
      <c r="AH129" s="71"/>
      <c r="BE129" s="6"/>
      <c r="BF129" s="71"/>
      <c r="BT129" s="6"/>
      <c r="BU129" s="71"/>
      <c r="CI129" s="6"/>
      <c r="CJ129" s="71"/>
      <c r="CX129" s="6"/>
      <c r="CY129" s="71"/>
      <c r="DM129" s="6"/>
      <c r="DN129" s="71"/>
      <c r="EB129" s="6"/>
      <c r="EC129" s="71"/>
      <c r="EQ129" s="6"/>
      <c r="ER129" s="71"/>
      <c r="FF129" s="6"/>
      <c r="FG129" s="71"/>
      <c r="FU129" s="6"/>
      <c r="FV129" s="71"/>
      <c r="GJ129" s="6"/>
      <c r="GK129" s="96"/>
      <c r="GY129"/>
      <c r="GZ129" s="96"/>
      <c r="HN129"/>
      <c r="HO129" s="96"/>
      <c r="IC129"/>
      <c r="ID129" s="96"/>
      <c r="IR129"/>
      <c r="IS129" s="96"/>
    </row>
    <row r="130" spans="33:253" x14ac:dyDescent="0.3">
      <c r="AG130" s="6"/>
      <c r="AH130" s="71"/>
      <c r="BE130" s="6"/>
      <c r="BF130" s="71"/>
      <c r="BT130" s="6"/>
      <c r="BU130" s="71"/>
      <c r="CI130" s="6"/>
      <c r="CJ130" s="71"/>
      <c r="CX130" s="6"/>
      <c r="CY130" s="71"/>
      <c r="DM130" s="6"/>
      <c r="DN130" s="71"/>
      <c r="EB130" s="6"/>
      <c r="EC130" s="71"/>
      <c r="EQ130" s="6"/>
      <c r="ER130" s="71"/>
      <c r="FF130" s="6"/>
      <c r="FG130" s="71"/>
      <c r="FU130" s="6"/>
      <c r="FV130" s="71"/>
      <c r="GJ130" s="6"/>
      <c r="GK130" s="96"/>
      <c r="GY130"/>
      <c r="GZ130" s="96"/>
      <c r="HN130"/>
      <c r="HO130" s="96"/>
      <c r="IC130"/>
      <c r="ID130" s="96"/>
      <c r="IR130"/>
      <c r="IS130" s="96"/>
    </row>
    <row r="131" spans="33:253" x14ac:dyDescent="0.3">
      <c r="AG131" s="6"/>
      <c r="AH131" s="71"/>
      <c r="BE131" s="6"/>
      <c r="BF131" s="71"/>
      <c r="BT131" s="6"/>
      <c r="BU131" s="71"/>
      <c r="CI131" s="6"/>
      <c r="CJ131" s="71"/>
      <c r="CX131" s="6"/>
      <c r="CY131" s="71"/>
      <c r="DM131" s="6"/>
      <c r="DN131" s="71"/>
      <c r="EB131" s="6"/>
      <c r="EC131" s="71"/>
      <c r="EQ131" s="6"/>
      <c r="ER131" s="71"/>
      <c r="FF131" s="6"/>
      <c r="FG131" s="71"/>
      <c r="FU131" s="6"/>
      <c r="FV131" s="71"/>
      <c r="GJ131" s="6"/>
      <c r="GK131" s="96"/>
      <c r="GY131"/>
      <c r="GZ131" s="96"/>
      <c r="HN131"/>
      <c r="HO131" s="96"/>
      <c r="IC131"/>
      <c r="ID131" s="96"/>
      <c r="IR131"/>
      <c r="IS131" s="96"/>
    </row>
    <row r="132" spans="33:253" x14ac:dyDescent="0.3">
      <c r="AG132" s="6"/>
      <c r="AH132" s="71"/>
      <c r="BE132" s="6"/>
      <c r="BF132" s="71"/>
      <c r="BT132" s="6"/>
      <c r="BU132" s="71"/>
      <c r="CI132" s="6"/>
      <c r="CJ132" s="71"/>
      <c r="CX132" s="6"/>
      <c r="CY132" s="71"/>
      <c r="DM132" s="6"/>
      <c r="DN132" s="71"/>
      <c r="EB132" s="6"/>
      <c r="EC132" s="71"/>
      <c r="EQ132" s="6"/>
      <c r="ER132" s="71"/>
      <c r="FF132" s="6"/>
      <c r="FG132" s="71"/>
      <c r="FU132" s="6"/>
      <c r="FV132" s="71"/>
      <c r="GJ132" s="6"/>
      <c r="GK132" s="96"/>
      <c r="GY132"/>
      <c r="GZ132" s="96"/>
      <c r="HN132"/>
      <c r="HO132" s="96"/>
      <c r="IC132"/>
      <c r="ID132" s="96"/>
      <c r="IR132"/>
      <c r="IS132" s="96"/>
    </row>
    <row r="133" spans="33:253" x14ac:dyDescent="0.3">
      <c r="AG133" s="6"/>
      <c r="AH133" s="71"/>
      <c r="BE133" s="6"/>
      <c r="BF133" s="71"/>
      <c r="BT133" s="6"/>
      <c r="BU133" s="71"/>
      <c r="CI133" s="6"/>
      <c r="CJ133" s="71"/>
      <c r="CX133" s="6"/>
      <c r="CY133" s="71"/>
      <c r="DM133" s="6"/>
      <c r="DN133" s="71"/>
      <c r="EB133" s="6"/>
      <c r="EC133" s="71"/>
      <c r="EQ133" s="6"/>
      <c r="ER133" s="71"/>
      <c r="FF133" s="6"/>
      <c r="FG133" s="71"/>
      <c r="FU133" s="6"/>
      <c r="FV133" s="71"/>
      <c r="GJ133" s="6"/>
      <c r="GK133" s="96"/>
      <c r="GY133"/>
      <c r="GZ133" s="96"/>
      <c r="HN133"/>
      <c r="HO133" s="96"/>
      <c r="IC133"/>
      <c r="ID133" s="96"/>
      <c r="IR133"/>
      <c r="IS133" s="96"/>
    </row>
    <row r="134" spans="33:253" x14ac:dyDescent="0.3">
      <c r="AG134" s="6"/>
      <c r="AH134" s="71"/>
      <c r="BE134" s="6"/>
      <c r="BF134" s="71"/>
      <c r="BT134" s="6"/>
      <c r="BU134" s="71"/>
      <c r="CI134" s="6"/>
      <c r="CJ134" s="71"/>
      <c r="CX134" s="6"/>
      <c r="CY134" s="71"/>
      <c r="DM134" s="6"/>
      <c r="DN134" s="71"/>
      <c r="EB134" s="6"/>
      <c r="EC134" s="71"/>
      <c r="EQ134" s="6"/>
      <c r="ER134" s="71"/>
      <c r="FF134" s="6"/>
      <c r="FG134" s="71"/>
      <c r="FU134" s="6"/>
      <c r="FV134" s="71"/>
      <c r="GJ134" s="6"/>
      <c r="GK134" s="96"/>
      <c r="GY134"/>
      <c r="GZ134" s="96"/>
      <c r="HN134"/>
      <c r="HO134" s="96"/>
      <c r="IC134"/>
      <c r="ID134" s="96"/>
      <c r="IR134"/>
      <c r="IS134" s="96"/>
    </row>
    <row r="135" spans="33:253" x14ac:dyDescent="0.3">
      <c r="AG135" s="6"/>
      <c r="AH135" s="71"/>
      <c r="BE135" s="6"/>
      <c r="BF135" s="71"/>
      <c r="BT135" s="6"/>
      <c r="BU135" s="71"/>
      <c r="CI135" s="6"/>
      <c r="CJ135" s="71"/>
      <c r="CX135" s="6"/>
      <c r="CY135" s="71"/>
      <c r="DM135" s="6"/>
      <c r="DN135" s="71"/>
      <c r="EB135" s="6"/>
      <c r="EC135" s="71"/>
      <c r="EQ135" s="6"/>
      <c r="ER135" s="71"/>
      <c r="FF135" s="6"/>
      <c r="FG135" s="71"/>
      <c r="FU135" s="6"/>
      <c r="FV135" s="71"/>
      <c r="GJ135" s="6"/>
      <c r="GK135" s="96"/>
      <c r="GY135"/>
      <c r="GZ135" s="96"/>
      <c r="HN135"/>
      <c r="HO135" s="96"/>
      <c r="IC135"/>
      <c r="ID135" s="96"/>
      <c r="IR135"/>
      <c r="IS135" s="96"/>
    </row>
    <row r="136" spans="33:253" x14ac:dyDescent="0.3">
      <c r="AG136" s="6"/>
      <c r="AH136" s="71"/>
      <c r="BE136" s="6"/>
      <c r="BF136" s="71"/>
      <c r="BT136" s="6"/>
      <c r="BU136" s="71"/>
      <c r="CI136" s="6"/>
      <c r="CJ136" s="71"/>
      <c r="CX136" s="6"/>
      <c r="CY136" s="71"/>
      <c r="DM136" s="6"/>
      <c r="DN136" s="71"/>
      <c r="EB136" s="6"/>
      <c r="EC136" s="71"/>
      <c r="EQ136" s="6"/>
      <c r="ER136" s="71"/>
      <c r="FF136" s="6"/>
      <c r="FG136" s="71"/>
      <c r="FU136" s="6"/>
      <c r="FV136" s="71"/>
      <c r="GJ136" s="6"/>
      <c r="GK136" s="96"/>
      <c r="GY136"/>
      <c r="GZ136" s="96"/>
      <c r="HN136"/>
      <c r="HO136" s="96"/>
      <c r="IC136"/>
      <c r="ID136" s="96"/>
      <c r="IR136"/>
      <c r="IS136" s="96"/>
    </row>
    <row r="137" spans="33:253" x14ac:dyDescent="0.3">
      <c r="AG137" s="6"/>
      <c r="AH137" s="71"/>
      <c r="BE137" s="6"/>
      <c r="BF137" s="71"/>
      <c r="BT137" s="6"/>
      <c r="BU137" s="71"/>
      <c r="CI137" s="6"/>
      <c r="CJ137" s="71"/>
      <c r="CX137" s="6"/>
      <c r="CY137" s="71"/>
      <c r="DM137" s="6"/>
      <c r="DN137" s="71"/>
      <c r="EB137" s="6"/>
      <c r="EC137" s="71"/>
      <c r="EQ137" s="6"/>
      <c r="ER137" s="71"/>
      <c r="FF137" s="6"/>
      <c r="FG137" s="71"/>
      <c r="FU137" s="6"/>
      <c r="FV137" s="71"/>
      <c r="GJ137" s="6"/>
      <c r="GK137" s="96"/>
      <c r="GY137"/>
      <c r="GZ137" s="96"/>
      <c r="HN137"/>
      <c r="HO137" s="96"/>
      <c r="IC137"/>
      <c r="ID137" s="96"/>
      <c r="IR137"/>
      <c r="IS137" s="96"/>
    </row>
    <row r="138" spans="33:253" x14ac:dyDescent="0.3">
      <c r="AG138" s="6"/>
      <c r="AH138" s="71"/>
      <c r="BE138" s="6"/>
      <c r="BF138" s="71"/>
      <c r="BT138" s="6"/>
      <c r="BU138" s="71"/>
      <c r="CI138" s="6"/>
      <c r="CJ138" s="71"/>
      <c r="CX138" s="6"/>
      <c r="CY138" s="71"/>
      <c r="DM138" s="6"/>
      <c r="DN138" s="71"/>
      <c r="EB138" s="6"/>
      <c r="EC138" s="71"/>
      <c r="EQ138" s="6"/>
      <c r="ER138" s="71"/>
      <c r="FF138" s="6"/>
      <c r="FG138" s="71"/>
      <c r="FU138" s="6"/>
      <c r="FV138" s="71"/>
      <c r="GJ138" s="6"/>
      <c r="GK138" s="96"/>
      <c r="GY138"/>
      <c r="GZ138" s="96"/>
      <c r="HN138"/>
      <c r="HO138" s="96"/>
      <c r="IC138"/>
      <c r="ID138" s="96"/>
      <c r="IR138"/>
      <c r="IS138" s="96"/>
    </row>
    <row r="139" spans="33:253" x14ac:dyDescent="0.3">
      <c r="AG139" s="6"/>
      <c r="AH139" s="71"/>
      <c r="BE139" s="6"/>
      <c r="BF139" s="71"/>
      <c r="BT139" s="6"/>
      <c r="BU139" s="71"/>
      <c r="CI139" s="6"/>
      <c r="CJ139" s="71"/>
      <c r="CX139" s="6"/>
      <c r="CY139" s="71"/>
      <c r="DM139" s="6"/>
      <c r="DN139" s="71"/>
      <c r="EB139" s="6"/>
      <c r="EC139" s="71"/>
      <c r="EQ139" s="6"/>
      <c r="ER139" s="71"/>
      <c r="FF139" s="6"/>
      <c r="FG139" s="71"/>
      <c r="FU139" s="6"/>
      <c r="FV139" s="71"/>
      <c r="GJ139" s="6"/>
      <c r="GK139" s="96"/>
      <c r="GY139"/>
      <c r="GZ139" s="96"/>
      <c r="HN139"/>
      <c r="HO139" s="96"/>
      <c r="IC139"/>
      <c r="ID139" s="96"/>
      <c r="IR139"/>
      <c r="IS139" s="96"/>
    </row>
    <row r="140" spans="33:253" x14ac:dyDescent="0.3">
      <c r="AG140" s="6"/>
      <c r="AH140" s="71"/>
      <c r="BE140" s="6"/>
      <c r="BF140" s="71"/>
      <c r="BT140" s="6"/>
      <c r="BU140" s="71"/>
      <c r="CI140" s="6"/>
      <c r="CJ140" s="71"/>
      <c r="CX140" s="6"/>
      <c r="CY140" s="71"/>
      <c r="DM140" s="6"/>
      <c r="DN140" s="71"/>
      <c r="EB140" s="6"/>
      <c r="EC140" s="71"/>
      <c r="EQ140" s="6"/>
      <c r="ER140" s="71"/>
      <c r="FF140" s="6"/>
      <c r="FG140" s="71"/>
      <c r="FU140" s="6"/>
      <c r="FV140" s="71"/>
      <c r="GJ140" s="6"/>
      <c r="GK140" s="96"/>
      <c r="GY140"/>
      <c r="GZ140" s="96"/>
      <c r="HN140"/>
      <c r="HO140" s="96"/>
      <c r="IC140"/>
      <c r="ID140" s="96"/>
      <c r="IR140"/>
      <c r="IS140" s="96"/>
    </row>
    <row r="141" spans="33:253" x14ac:dyDescent="0.3">
      <c r="AG141" s="6"/>
      <c r="AH141" s="71"/>
      <c r="BE141" s="6"/>
      <c r="BF141" s="71"/>
      <c r="BT141" s="6"/>
      <c r="BU141" s="71"/>
      <c r="CI141" s="6"/>
      <c r="CJ141" s="71"/>
      <c r="CX141" s="6"/>
      <c r="CY141" s="71"/>
      <c r="DM141" s="6"/>
      <c r="DN141" s="71"/>
      <c r="EB141" s="6"/>
      <c r="EC141" s="71"/>
      <c r="EQ141" s="6"/>
      <c r="ER141" s="71"/>
      <c r="FF141" s="6"/>
      <c r="FG141" s="71"/>
      <c r="FU141" s="6"/>
      <c r="FV141" s="71"/>
      <c r="GJ141" s="6"/>
      <c r="GK141" s="96"/>
      <c r="GY141"/>
      <c r="GZ141" s="96"/>
      <c r="HN141"/>
      <c r="HO141" s="96"/>
      <c r="IC141"/>
      <c r="ID141" s="96"/>
      <c r="IR141"/>
      <c r="IS141" s="96"/>
    </row>
    <row r="142" spans="33:253" x14ac:dyDescent="0.3">
      <c r="AG142" s="6"/>
      <c r="AH142" s="71"/>
      <c r="BE142" s="6"/>
      <c r="BF142" s="71"/>
      <c r="BT142" s="6"/>
      <c r="BU142" s="71"/>
      <c r="CI142" s="6"/>
      <c r="CJ142" s="71"/>
      <c r="CX142" s="6"/>
      <c r="CY142" s="71"/>
      <c r="DM142" s="6"/>
      <c r="DN142" s="71"/>
      <c r="EB142" s="6"/>
      <c r="EC142" s="71"/>
      <c r="EQ142" s="6"/>
      <c r="ER142" s="71"/>
      <c r="FF142" s="6"/>
      <c r="FG142" s="71"/>
      <c r="FU142" s="6"/>
      <c r="FV142" s="71"/>
      <c r="GJ142" s="6"/>
      <c r="GK142" s="96"/>
      <c r="GY142"/>
      <c r="GZ142" s="96"/>
      <c r="HN142"/>
      <c r="HO142" s="96"/>
      <c r="IC142"/>
      <c r="ID142" s="96"/>
      <c r="IR142"/>
      <c r="IS142" s="96"/>
    </row>
    <row r="143" spans="33:253" x14ac:dyDescent="0.3">
      <c r="AG143" s="6"/>
      <c r="AH143" s="71"/>
      <c r="BE143" s="6"/>
      <c r="BF143" s="71"/>
      <c r="BT143" s="6"/>
      <c r="BU143" s="71"/>
      <c r="CI143" s="6"/>
      <c r="CJ143" s="71"/>
      <c r="CX143" s="6"/>
      <c r="CY143" s="71"/>
      <c r="DM143" s="6"/>
      <c r="DN143" s="71"/>
      <c r="EB143" s="6"/>
      <c r="EC143" s="71"/>
      <c r="EQ143" s="6"/>
      <c r="ER143" s="71"/>
      <c r="FF143" s="6"/>
      <c r="FG143" s="71"/>
      <c r="FU143" s="6"/>
      <c r="FV143" s="71"/>
      <c r="GJ143" s="6"/>
      <c r="GK143" s="96"/>
      <c r="GY143"/>
      <c r="GZ143" s="96"/>
      <c r="HN143"/>
      <c r="HO143" s="96"/>
      <c r="IC143"/>
      <c r="ID143" s="96"/>
      <c r="IR143"/>
      <c r="IS143" s="96"/>
    </row>
    <row r="144" spans="33:253" x14ac:dyDescent="0.3">
      <c r="AG144" s="6"/>
      <c r="AH144" s="71"/>
      <c r="BE144" s="6"/>
      <c r="BF144" s="71"/>
      <c r="BT144" s="6"/>
      <c r="BU144" s="71"/>
      <c r="CI144" s="6"/>
      <c r="CJ144" s="71"/>
      <c r="CX144" s="6"/>
      <c r="CY144" s="71"/>
      <c r="DM144" s="6"/>
      <c r="DN144" s="71"/>
      <c r="EB144" s="6"/>
      <c r="EC144" s="71"/>
      <c r="EQ144" s="6"/>
      <c r="ER144" s="71"/>
      <c r="FF144" s="6"/>
      <c r="FG144" s="71"/>
      <c r="FU144" s="6"/>
      <c r="FV144" s="71"/>
      <c r="GJ144" s="6"/>
      <c r="GK144" s="96"/>
      <c r="GY144"/>
      <c r="GZ144" s="96"/>
      <c r="HN144"/>
      <c r="HO144" s="96"/>
      <c r="IC144"/>
      <c r="ID144" s="96"/>
      <c r="IR144"/>
      <c r="IS144" s="96"/>
    </row>
    <row r="145" spans="33:253" x14ac:dyDescent="0.3">
      <c r="AG145" s="6"/>
      <c r="AH145" s="71"/>
      <c r="BE145" s="6"/>
      <c r="BF145" s="71"/>
      <c r="BT145" s="6"/>
      <c r="BU145" s="71"/>
      <c r="CI145" s="6"/>
      <c r="CJ145" s="71"/>
      <c r="CX145" s="6"/>
      <c r="CY145" s="71"/>
      <c r="DM145" s="6"/>
      <c r="DN145" s="71"/>
      <c r="EB145" s="6"/>
      <c r="EC145" s="71"/>
      <c r="EQ145" s="6"/>
      <c r="ER145" s="71"/>
      <c r="FF145" s="6"/>
      <c r="FG145" s="71"/>
      <c r="FU145" s="6"/>
      <c r="FV145" s="71"/>
      <c r="GJ145" s="6"/>
      <c r="GK145" s="96"/>
      <c r="GY145"/>
      <c r="GZ145" s="96"/>
      <c r="HN145"/>
      <c r="HO145" s="96"/>
      <c r="IC145"/>
      <c r="ID145" s="96"/>
      <c r="IR145"/>
      <c r="IS145" s="96"/>
    </row>
    <row r="146" spans="33:253" x14ac:dyDescent="0.3">
      <c r="AG146" s="6"/>
      <c r="AH146" s="71"/>
      <c r="BE146" s="6"/>
      <c r="BF146" s="71"/>
      <c r="BT146" s="6"/>
      <c r="BU146" s="71"/>
      <c r="CI146" s="6"/>
      <c r="CJ146" s="71"/>
      <c r="CX146" s="6"/>
      <c r="CY146" s="71"/>
      <c r="DM146" s="6"/>
      <c r="DN146" s="71"/>
      <c r="EB146" s="6"/>
      <c r="EC146" s="71"/>
      <c r="EQ146" s="6"/>
      <c r="ER146" s="71"/>
      <c r="FF146" s="6"/>
      <c r="FG146" s="71"/>
      <c r="FU146" s="6"/>
      <c r="FV146" s="71"/>
      <c r="GJ146" s="6"/>
      <c r="GK146" s="96"/>
      <c r="GY146"/>
      <c r="GZ146" s="96"/>
      <c r="HN146"/>
      <c r="HO146" s="96"/>
      <c r="IC146"/>
      <c r="ID146" s="96"/>
      <c r="IR146"/>
      <c r="IS146" s="96"/>
    </row>
    <row r="147" spans="33:253" x14ac:dyDescent="0.3">
      <c r="AG147" s="6"/>
      <c r="AH147" s="71"/>
      <c r="BE147" s="6"/>
      <c r="BF147" s="71"/>
      <c r="BT147" s="6"/>
      <c r="BU147" s="71"/>
      <c r="CI147" s="6"/>
      <c r="CJ147" s="71"/>
      <c r="CX147" s="6"/>
      <c r="CY147" s="71"/>
      <c r="DM147" s="6"/>
      <c r="DN147" s="71"/>
      <c r="EB147" s="6"/>
      <c r="EC147" s="71"/>
      <c r="EQ147" s="6"/>
      <c r="ER147" s="71"/>
      <c r="FF147" s="6"/>
      <c r="FG147" s="71"/>
      <c r="FU147" s="6"/>
      <c r="FV147" s="71"/>
      <c r="GJ147" s="6"/>
      <c r="GK147" s="96"/>
      <c r="GY147"/>
      <c r="GZ147" s="96"/>
      <c r="HN147"/>
      <c r="HO147" s="96"/>
      <c r="IC147"/>
      <c r="ID147" s="96"/>
      <c r="IR147"/>
      <c r="IS147" s="96"/>
    </row>
    <row r="148" spans="33:253" x14ac:dyDescent="0.3">
      <c r="AG148" s="6"/>
      <c r="AH148" s="71"/>
      <c r="BE148" s="6"/>
      <c r="BF148" s="71"/>
      <c r="BT148" s="6"/>
      <c r="BU148" s="71"/>
      <c r="CI148" s="6"/>
      <c r="CJ148" s="71"/>
      <c r="CX148" s="6"/>
      <c r="CY148" s="71"/>
      <c r="DM148" s="6"/>
      <c r="DN148" s="71"/>
      <c r="EB148" s="6"/>
      <c r="EC148" s="71"/>
      <c r="EQ148" s="6"/>
      <c r="ER148" s="71"/>
      <c r="FF148" s="6"/>
      <c r="FG148" s="71"/>
      <c r="FU148" s="6"/>
      <c r="FV148" s="71"/>
      <c r="GJ148" s="6"/>
      <c r="GK148" s="96"/>
      <c r="GY148"/>
      <c r="GZ148" s="96"/>
      <c r="HN148"/>
      <c r="HO148" s="96"/>
      <c r="IC148"/>
      <c r="ID148" s="96"/>
      <c r="IR148"/>
      <c r="IS148" s="96"/>
    </row>
    <row r="149" spans="33:253" x14ac:dyDescent="0.3">
      <c r="AG149" s="6"/>
      <c r="AH149" s="71"/>
      <c r="BE149" s="6"/>
      <c r="BF149" s="71"/>
      <c r="BT149" s="6"/>
      <c r="BU149" s="71"/>
      <c r="CI149" s="6"/>
      <c r="CJ149" s="71"/>
      <c r="CX149" s="6"/>
      <c r="CY149" s="71"/>
      <c r="DM149" s="6"/>
      <c r="DN149" s="71"/>
      <c r="EB149" s="6"/>
      <c r="EC149" s="71"/>
      <c r="EQ149" s="6"/>
      <c r="ER149" s="71"/>
      <c r="FF149" s="6"/>
      <c r="FG149" s="71"/>
      <c r="FU149" s="6"/>
      <c r="FV149" s="71"/>
      <c r="GJ149" s="6"/>
      <c r="GK149" s="96"/>
      <c r="GY149"/>
      <c r="GZ149" s="96"/>
      <c r="HN149"/>
      <c r="HO149" s="96"/>
      <c r="IC149"/>
      <c r="ID149" s="96"/>
      <c r="IR149"/>
      <c r="IS149" s="96"/>
    </row>
    <row r="150" spans="33:253" x14ac:dyDescent="0.3">
      <c r="AG150" s="6"/>
      <c r="AH150" s="71"/>
      <c r="BE150" s="6"/>
      <c r="BF150" s="71"/>
      <c r="BT150" s="6"/>
      <c r="BU150" s="71"/>
      <c r="CI150" s="6"/>
      <c r="CJ150" s="71"/>
      <c r="CX150" s="6"/>
      <c r="CY150" s="71"/>
      <c r="DM150" s="6"/>
      <c r="DN150" s="71"/>
      <c r="EB150" s="6"/>
      <c r="EC150" s="71"/>
      <c r="EQ150" s="6"/>
      <c r="ER150" s="71"/>
      <c r="FF150" s="6"/>
      <c r="FG150" s="71"/>
      <c r="FU150" s="6"/>
      <c r="FV150" s="71"/>
      <c r="GJ150" s="6"/>
      <c r="GK150" s="96"/>
      <c r="GY150"/>
      <c r="GZ150" s="96"/>
      <c r="HN150"/>
      <c r="HO150" s="96"/>
      <c r="IC150"/>
      <c r="ID150" s="96"/>
      <c r="IR150"/>
      <c r="IS150" s="96"/>
    </row>
    <row r="151" spans="33:253" x14ac:dyDescent="0.3">
      <c r="AG151" s="6"/>
      <c r="AH151" s="71"/>
      <c r="BE151" s="6"/>
      <c r="BF151" s="71"/>
      <c r="BT151" s="6"/>
      <c r="BU151" s="71"/>
      <c r="CI151" s="6"/>
      <c r="CJ151" s="71"/>
      <c r="CX151" s="6"/>
      <c r="CY151" s="71"/>
      <c r="DM151" s="6"/>
      <c r="DN151" s="71"/>
      <c r="EB151" s="6"/>
      <c r="EC151" s="71"/>
      <c r="EQ151" s="6"/>
      <c r="ER151" s="71"/>
      <c r="FF151" s="6"/>
      <c r="FG151" s="71"/>
      <c r="FU151" s="6"/>
      <c r="FV151" s="71"/>
      <c r="GJ151" s="6"/>
      <c r="GK151" s="96"/>
      <c r="GY151"/>
      <c r="GZ151" s="96"/>
      <c r="HN151"/>
      <c r="HO151" s="96"/>
      <c r="IC151"/>
      <c r="ID151" s="96"/>
      <c r="IR151"/>
      <c r="IS151" s="96"/>
    </row>
    <row r="152" spans="33:253" x14ac:dyDescent="0.3">
      <c r="AG152" s="6"/>
      <c r="AH152" s="71"/>
      <c r="BE152" s="6"/>
      <c r="BF152" s="71"/>
      <c r="BT152" s="6"/>
      <c r="BU152" s="71"/>
      <c r="CI152" s="6"/>
      <c r="CJ152" s="71"/>
      <c r="CX152" s="6"/>
      <c r="CY152" s="71"/>
      <c r="DM152" s="6"/>
      <c r="DN152" s="71"/>
      <c r="EB152" s="6"/>
      <c r="EC152" s="71"/>
      <c r="EQ152" s="6"/>
      <c r="ER152" s="71"/>
      <c r="FF152" s="6"/>
      <c r="FG152" s="71"/>
      <c r="FU152" s="6"/>
      <c r="FV152" s="71"/>
      <c r="GJ152" s="6"/>
      <c r="GK152" s="96"/>
      <c r="GY152"/>
      <c r="GZ152" s="96"/>
      <c r="HN152"/>
      <c r="HO152" s="96"/>
      <c r="IC152"/>
      <c r="ID152" s="96"/>
      <c r="IR152"/>
      <c r="IS152" s="96"/>
    </row>
  </sheetData>
  <mergeCells count="57">
    <mergeCell ref="C63:E63"/>
    <mergeCell ref="P63:R63"/>
    <mergeCell ref="C60:E60"/>
    <mergeCell ref="P60:R60"/>
    <mergeCell ref="C61:E61"/>
    <mergeCell ref="P61:R61"/>
    <mergeCell ref="C62:E62"/>
    <mergeCell ref="P62:R62"/>
    <mergeCell ref="C17:H17"/>
    <mergeCell ref="P17:U17"/>
    <mergeCell ref="B18:I18"/>
    <mergeCell ref="O18:V18"/>
    <mergeCell ref="B38:I38"/>
    <mergeCell ref="O38:V38"/>
    <mergeCell ref="L36:M36"/>
    <mergeCell ref="HP10:HQ10"/>
    <mergeCell ref="IE10:IF10"/>
    <mergeCell ref="IT10:IU10"/>
    <mergeCell ref="D15:G15"/>
    <mergeCell ref="Q15:T15"/>
    <mergeCell ref="FW10:FX10"/>
    <mergeCell ref="GL10:GM10"/>
    <mergeCell ref="HA10:HB10"/>
    <mergeCell ref="D16:G16"/>
    <mergeCell ref="Q16:T16"/>
    <mergeCell ref="ED10:EE10"/>
    <mergeCell ref="ES10:ET10"/>
    <mergeCell ref="FH10:FI10"/>
    <mergeCell ref="AR10:AS10"/>
    <mergeCell ref="BG10:BH10"/>
    <mergeCell ref="BV10:BW10"/>
    <mergeCell ref="CK10:CL10"/>
    <mergeCell ref="CZ10:DA10"/>
    <mergeCell ref="DO10:DP10"/>
    <mergeCell ref="T6:U6"/>
    <mergeCell ref="X6:Y6"/>
    <mergeCell ref="T7:U7"/>
    <mergeCell ref="AH7:AI10"/>
    <mergeCell ref="T9:U9"/>
    <mergeCell ref="IX2:JF2"/>
    <mergeCell ref="CO2:CW2"/>
    <mergeCell ref="DD2:DL2"/>
    <mergeCell ref="DS2:EA2"/>
    <mergeCell ref="EH2:EP2"/>
    <mergeCell ref="EW2:FE2"/>
    <mergeCell ref="FL2:FT2"/>
    <mergeCell ref="GA2:GI2"/>
    <mergeCell ref="GP2:GX2"/>
    <mergeCell ref="HE2:HM2"/>
    <mergeCell ref="HT2:IB2"/>
    <mergeCell ref="II2:IQ2"/>
    <mergeCell ref="BZ2:CH2"/>
    <mergeCell ref="X2:AF2"/>
    <mergeCell ref="AI2:AM2"/>
    <mergeCell ref="AO2:AP2"/>
    <mergeCell ref="AV2:BD2"/>
    <mergeCell ref="BK2:BS2"/>
  </mergeCells>
  <conditionalFormatting sqref="AH5">
    <cfRule type="expression" dxfId="5" priority="1">
      <formula>AI5&lt;121</formula>
    </cfRule>
    <cfRule type="expression" dxfId="4" priority="2">
      <formula>AI5&gt;123.4</formula>
    </cfRule>
    <cfRule type="expression" dxfId="3" priority="3">
      <formula>AI5&gt;=121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126"/>
  <sheetViews>
    <sheetView workbookViewId="0"/>
  </sheetViews>
  <sheetFormatPr defaultRowHeight="14.4" x14ac:dyDescent="0.3"/>
  <cols>
    <col min="1" max="1" width="12.21875" style="23" customWidth="1"/>
    <col min="2" max="32" width="14.77734375" style="6" customWidth="1"/>
    <col min="33" max="33" width="2.21875" style="71" customWidth="1"/>
    <col min="34" max="56" width="14.77734375" style="6" customWidth="1"/>
    <col min="57" max="57" width="2.21875" style="71" customWidth="1"/>
    <col min="58" max="71" width="14.77734375" style="6" customWidth="1"/>
    <col min="72" max="72" width="2.21875" style="71" customWidth="1"/>
    <col min="73" max="86" width="14.77734375" style="6" customWidth="1"/>
    <col min="87" max="87" width="2.21875" style="71" customWidth="1"/>
    <col min="88" max="101" width="14.77734375" style="6" customWidth="1"/>
    <col min="102" max="102" width="2.21875" style="71" customWidth="1"/>
    <col min="103" max="116" width="14.77734375" style="6" customWidth="1"/>
    <col min="117" max="117" width="2.21875" style="71" customWidth="1"/>
    <col min="118" max="131" width="14.77734375" style="6" customWidth="1"/>
    <col min="132" max="132" width="2.21875" style="71" customWidth="1"/>
    <col min="133" max="146" width="14.77734375" style="6" customWidth="1"/>
    <col min="147" max="147" width="2.21875" style="71" customWidth="1"/>
    <col min="148" max="161" width="14.77734375" style="6" customWidth="1"/>
    <col min="162" max="162" width="2.21875" style="71" customWidth="1"/>
    <col min="163" max="176" width="14.77734375" style="6" customWidth="1"/>
    <col min="177" max="177" width="2.21875" style="71" customWidth="1"/>
    <col min="178" max="191" width="14.77734375" style="6" customWidth="1"/>
    <col min="192" max="192" width="2.21875" style="96" customWidth="1"/>
    <col min="193" max="206" width="14.77734375" customWidth="1"/>
    <col min="207" max="207" width="2.21875" style="96" customWidth="1"/>
    <col min="208" max="221" width="14.77734375" customWidth="1"/>
    <col min="222" max="222" width="2.21875" style="96" customWidth="1"/>
    <col min="223" max="236" width="14.77734375" customWidth="1"/>
    <col min="237" max="237" width="2.21875" style="96" customWidth="1"/>
    <col min="238" max="251" width="14.77734375" customWidth="1"/>
    <col min="252" max="252" width="2.21875" style="96" customWidth="1"/>
    <col min="253" max="266" width="14.77734375" customWidth="1"/>
    <col min="267" max="267" width="2.21875" style="96" customWidth="1"/>
    <col min="268" max="281" width="14.77734375" customWidth="1"/>
    <col min="282" max="282" width="14.77734375" style="6" customWidth="1"/>
    <col min="283" max="283" width="14.77734375" customWidth="1"/>
  </cols>
  <sheetData>
    <row r="1" spans="1:283" ht="15" thickBot="1" x14ac:dyDescent="0.35">
      <c r="B1" s="1"/>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93"/>
      <c r="AH1" s="1"/>
      <c r="AI1" s="1"/>
      <c r="AJ1" s="1"/>
      <c r="AK1" s="1"/>
      <c r="AL1" s="8"/>
      <c r="AM1" s="8"/>
      <c r="AN1" s="8"/>
      <c r="AO1" s="8"/>
      <c r="AP1" s="8"/>
      <c r="AQ1" s="7"/>
      <c r="AR1" s="7"/>
      <c r="AS1" s="7"/>
      <c r="AT1" s="7"/>
      <c r="AU1" s="7"/>
      <c r="AV1" s="7"/>
      <c r="AW1" s="7"/>
      <c r="AX1" s="7"/>
      <c r="AY1" s="7"/>
      <c r="AZ1" s="7"/>
      <c r="GK1" s="6"/>
      <c r="GL1" s="6"/>
      <c r="GM1" s="6"/>
      <c r="GN1" s="6"/>
      <c r="GO1" s="6"/>
      <c r="GP1" s="6"/>
      <c r="GQ1" s="6"/>
      <c r="GR1" s="6"/>
      <c r="GS1" s="6"/>
      <c r="GT1" s="6"/>
      <c r="GU1" s="6"/>
      <c r="GV1" s="6"/>
      <c r="GW1" s="6"/>
      <c r="GX1" s="6"/>
      <c r="GZ1" s="6"/>
      <c r="HA1" s="6"/>
      <c r="HB1" s="6"/>
      <c r="HC1" s="6"/>
      <c r="HD1" s="6"/>
      <c r="HE1" s="6"/>
      <c r="HF1" s="6"/>
      <c r="HG1" s="6"/>
      <c r="HH1" s="6"/>
      <c r="HI1" s="6"/>
      <c r="HJ1" s="6"/>
      <c r="HK1" s="6"/>
      <c r="HL1" s="6"/>
      <c r="HM1" s="6"/>
      <c r="HO1" s="6"/>
      <c r="HP1" s="6"/>
      <c r="HQ1" s="6"/>
      <c r="HR1" s="6"/>
      <c r="HS1" s="6"/>
      <c r="HT1" s="6"/>
      <c r="HU1" s="6"/>
      <c r="HV1" s="6"/>
      <c r="HW1" s="6"/>
      <c r="HX1" s="6"/>
      <c r="HY1" s="6"/>
      <c r="HZ1" s="6"/>
      <c r="IA1" s="6"/>
      <c r="IB1" s="6"/>
      <c r="ID1" s="6"/>
      <c r="IE1" s="6"/>
      <c r="IF1" s="6"/>
      <c r="IG1" s="6"/>
      <c r="IH1" s="6"/>
      <c r="II1" s="6"/>
      <c r="IJ1" s="6"/>
      <c r="IK1" s="6"/>
      <c r="IL1" s="6"/>
      <c r="IM1" s="6"/>
      <c r="IN1" s="6"/>
      <c r="IO1" s="6"/>
      <c r="IP1" s="6"/>
      <c r="IQ1" s="6"/>
      <c r="IS1" s="6"/>
      <c r="IT1" s="6"/>
      <c r="IU1" s="6"/>
      <c r="IV1" s="6"/>
      <c r="IW1" s="6"/>
      <c r="IX1" s="6"/>
      <c r="IY1" s="6"/>
      <c r="IZ1" s="6"/>
      <c r="JA1" s="6"/>
      <c r="JB1" s="6"/>
      <c r="JC1" s="6"/>
      <c r="JD1" s="6"/>
      <c r="JE1" s="6"/>
      <c r="JF1" s="6"/>
      <c r="JH1" s="6"/>
      <c r="JI1" s="6"/>
      <c r="JJ1" s="6"/>
      <c r="JK1" s="6"/>
      <c r="JL1" s="6"/>
      <c r="JM1" s="6"/>
      <c r="JN1" s="6"/>
      <c r="JO1" s="6"/>
      <c r="JP1" s="6"/>
      <c r="JQ1" s="6"/>
      <c r="JR1" s="6"/>
      <c r="JS1" s="6"/>
      <c r="JT1" s="6"/>
      <c r="JU1" s="6"/>
    </row>
    <row r="2" spans="1:283" ht="15" thickBot="1" x14ac:dyDescent="0.35">
      <c r="B2" s="1"/>
      <c r="C2" s="7"/>
      <c r="D2" s="7"/>
      <c r="E2" s="7"/>
      <c r="F2" s="7"/>
      <c r="G2" s="7"/>
      <c r="H2" s="7"/>
      <c r="I2" s="7"/>
      <c r="J2" s="7"/>
      <c r="K2" s="7"/>
      <c r="L2" s="7"/>
      <c r="M2" s="7"/>
      <c r="N2" s="7"/>
      <c r="O2" s="7"/>
      <c r="P2" s="7"/>
      <c r="Q2" s="7"/>
      <c r="R2" s="7"/>
      <c r="S2" s="7"/>
      <c r="T2" s="7"/>
      <c r="U2" s="7"/>
      <c r="V2" s="7"/>
      <c r="W2" s="7"/>
      <c r="X2" s="207" t="s">
        <v>8</v>
      </c>
      <c r="Y2" s="220"/>
      <c r="Z2" s="220"/>
      <c r="AA2" s="220"/>
      <c r="AB2" s="220"/>
      <c r="AC2" s="220"/>
      <c r="AD2" s="220"/>
      <c r="AE2" s="220"/>
      <c r="AF2" s="221"/>
      <c r="AG2" s="93"/>
      <c r="AH2" s="1"/>
      <c r="AI2" s="222" t="s">
        <v>263</v>
      </c>
      <c r="AJ2" s="222"/>
      <c r="AK2" s="222"/>
      <c r="AL2" s="222"/>
      <c r="AM2" s="222"/>
      <c r="AN2" s="9" t="s">
        <v>10</v>
      </c>
      <c r="AO2" s="223" t="s">
        <v>11</v>
      </c>
      <c r="AP2" s="223"/>
      <c r="AQ2" s="52" t="s">
        <v>264</v>
      </c>
      <c r="AR2" s="7"/>
      <c r="AS2" s="7"/>
      <c r="AT2" s="7"/>
      <c r="AU2" s="7"/>
      <c r="AV2" s="207" t="s">
        <v>13</v>
      </c>
      <c r="AW2" s="208"/>
      <c r="AX2" s="208"/>
      <c r="AY2" s="208"/>
      <c r="AZ2" s="208"/>
      <c r="BA2" s="208"/>
      <c r="BB2" s="208"/>
      <c r="BC2" s="208"/>
      <c r="BD2" s="209"/>
      <c r="BF2" s="52" t="s">
        <v>265</v>
      </c>
      <c r="BG2" s="7"/>
      <c r="BH2" s="7"/>
      <c r="BI2" s="7"/>
      <c r="BJ2" s="7"/>
      <c r="BK2" s="207" t="s">
        <v>97</v>
      </c>
      <c r="BL2" s="208"/>
      <c r="BM2" s="208"/>
      <c r="BN2" s="208"/>
      <c r="BO2" s="208"/>
      <c r="BP2" s="208"/>
      <c r="BQ2" s="208"/>
      <c r="BR2" s="208"/>
      <c r="BS2" s="209"/>
      <c r="BU2" s="52" t="s">
        <v>266</v>
      </c>
      <c r="BV2" s="7"/>
      <c r="BW2" s="7"/>
      <c r="BX2" s="7"/>
      <c r="BY2" s="7"/>
      <c r="BZ2" s="207" t="s">
        <v>103</v>
      </c>
      <c r="CA2" s="208"/>
      <c r="CB2" s="208"/>
      <c r="CC2" s="208"/>
      <c r="CD2" s="208"/>
      <c r="CE2" s="208"/>
      <c r="CF2" s="208"/>
      <c r="CG2" s="208"/>
      <c r="CH2" s="209"/>
      <c r="CJ2" s="52" t="s">
        <v>267</v>
      </c>
      <c r="CK2" s="7"/>
      <c r="CL2" s="7"/>
      <c r="CM2" s="7"/>
      <c r="CN2" s="7"/>
      <c r="CO2" s="207" t="s">
        <v>115</v>
      </c>
      <c r="CP2" s="208"/>
      <c r="CQ2" s="208"/>
      <c r="CR2" s="208"/>
      <c r="CS2" s="208"/>
      <c r="CT2" s="208"/>
      <c r="CU2" s="208"/>
      <c r="CV2" s="208"/>
      <c r="CW2" s="209"/>
      <c r="CY2" s="52" t="s">
        <v>268</v>
      </c>
      <c r="CZ2" s="7"/>
      <c r="DA2" s="7"/>
      <c r="DB2" s="7"/>
      <c r="DC2" s="7"/>
      <c r="DD2" s="207" t="s">
        <v>123</v>
      </c>
      <c r="DE2" s="208"/>
      <c r="DF2" s="208"/>
      <c r="DG2" s="208"/>
      <c r="DH2" s="208"/>
      <c r="DI2" s="208"/>
      <c r="DJ2" s="208"/>
      <c r="DK2" s="208"/>
      <c r="DL2" s="209"/>
      <c r="DN2" s="52" t="s">
        <v>269</v>
      </c>
      <c r="DO2" s="7"/>
      <c r="DP2" s="7"/>
      <c r="DQ2" s="7"/>
      <c r="DR2" s="7"/>
      <c r="DS2" s="207" t="s">
        <v>133</v>
      </c>
      <c r="DT2" s="208"/>
      <c r="DU2" s="208"/>
      <c r="DV2" s="208"/>
      <c r="DW2" s="208"/>
      <c r="DX2" s="208"/>
      <c r="DY2" s="208"/>
      <c r="DZ2" s="208"/>
      <c r="EA2" s="209"/>
      <c r="EC2" s="52" t="s">
        <v>270</v>
      </c>
      <c r="ED2" s="7"/>
      <c r="EE2" s="7"/>
      <c r="EF2" s="7"/>
      <c r="EG2" s="7"/>
      <c r="EH2" s="207" t="s">
        <v>141</v>
      </c>
      <c r="EI2" s="208"/>
      <c r="EJ2" s="208"/>
      <c r="EK2" s="208"/>
      <c r="EL2" s="208"/>
      <c r="EM2" s="208"/>
      <c r="EN2" s="208"/>
      <c r="EO2" s="208"/>
      <c r="EP2" s="209"/>
      <c r="ER2" s="52" t="s">
        <v>271</v>
      </c>
      <c r="ES2" s="7"/>
      <c r="ET2" s="7"/>
      <c r="EU2" s="7"/>
      <c r="EV2" s="7"/>
      <c r="EW2" s="207" t="s">
        <v>148</v>
      </c>
      <c r="EX2" s="208"/>
      <c r="EY2" s="208"/>
      <c r="EZ2" s="208"/>
      <c r="FA2" s="208"/>
      <c r="FB2" s="208"/>
      <c r="FC2" s="208"/>
      <c r="FD2" s="208"/>
      <c r="FE2" s="209"/>
      <c r="FG2" s="52" t="s">
        <v>272</v>
      </c>
      <c r="FH2" s="7"/>
      <c r="FI2" s="7"/>
      <c r="FJ2" s="7"/>
      <c r="FK2" s="7"/>
      <c r="FL2" s="207" t="s">
        <v>160</v>
      </c>
      <c r="FM2" s="208"/>
      <c r="FN2" s="208"/>
      <c r="FO2" s="208"/>
      <c r="FP2" s="208"/>
      <c r="FQ2" s="208"/>
      <c r="FR2" s="208"/>
      <c r="FS2" s="208"/>
      <c r="FT2" s="209"/>
      <c r="FV2" s="52" t="s">
        <v>273</v>
      </c>
      <c r="FW2" s="7"/>
      <c r="FX2" s="7"/>
      <c r="FY2" s="7"/>
      <c r="FZ2" s="7"/>
      <c r="GA2" s="207" t="s">
        <v>169</v>
      </c>
      <c r="GB2" s="208"/>
      <c r="GC2" s="208"/>
      <c r="GD2" s="208"/>
      <c r="GE2" s="208"/>
      <c r="GF2" s="208"/>
      <c r="GG2" s="208"/>
      <c r="GH2" s="208"/>
      <c r="GI2" s="209"/>
      <c r="GK2" s="59" t="s">
        <v>274</v>
      </c>
      <c r="GL2" s="7"/>
      <c r="GM2" s="7"/>
      <c r="GN2" s="7"/>
      <c r="GO2" s="7"/>
      <c r="GP2" s="207" t="s">
        <v>178</v>
      </c>
      <c r="GQ2" s="208"/>
      <c r="GR2" s="208"/>
      <c r="GS2" s="208"/>
      <c r="GT2" s="208"/>
      <c r="GU2" s="208"/>
      <c r="GV2" s="208"/>
      <c r="GW2" s="208"/>
      <c r="GX2" s="209"/>
      <c r="GZ2" s="52" t="s">
        <v>275</v>
      </c>
      <c r="HA2" s="7"/>
      <c r="HB2" s="7"/>
      <c r="HC2" s="7"/>
      <c r="HD2" s="7"/>
      <c r="HE2" s="207" t="s">
        <v>187</v>
      </c>
      <c r="HF2" s="208"/>
      <c r="HG2" s="208"/>
      <c r="HH2" s="208"/>
      <c r="HI2" s="208"/>
      <c r="HJ2" s="208"/>
      <c r="HK2" s="208"/>
      <c r="HL2" s="208"/>
      <c r="HM2" s="209"/>
      <c r="HO2" s="52" t="s">
        <v>276</v>
      </c>
      <c r="HP2" s="7"/>
      <c r="HQ2" s="7"/>
      <c r="HR2" s="7"/>
      <c r="HS2" s="7"/>
      <c r="HT2" s="207" t="s">
        <v>196</v>
      </c>
      <c r="HU2" s="208"/>
      <c r="HV2" s="208"/>
      <c r="HW2" s="208"/>
      <c r="HX2" s="208"/>
      <c r="HY2" s="208"/>
      <c r="HZ2" s="208"/>
      <c r="IA2" s="208"/>
      <c r="IB2" s="209"/>
      <c r="ID2" s="52" t="s">
        <v>277</v>
      </c>
      <c r="IE2" s="7"/>
      <c r="IF2" s="7"/>
      <c r="IG2" s="7"/>
      <c r="IH2" s="7"/>
      <c r="II2" s="207" t="s">
        <v>205</v>
      </c>
      <c r="IJ2" s="208"/>
      <c r="IK2" s="208"/>
      <c r="IL2" s="208"/>
      <c r="IM2" s="208"/>
      <c r="IN2" s="208"/>
      <c r="IO2" s="208"/>
      <c r="IP2" s="208"/>
      <c r="IQ2" s="209"/>
      <c r="IS2" s="52" t="s">
        <v>278</v>
      </c>
      <c r="IT2" s="7"/>
      <c r="IU2" s="7"/>
      <c r="IV2" s="7"/>
      <c r="IW2" s="7"/>
      <c r="IX2" s="207" t="s">
        <v>214</v>
      </c>
      <c r="IY2" s="208"/>
      <c r="IZ2" s="208"/>
      <c r="JA2" s="208"/>
      <c r="JB2" s="208"/>
      <c r="JC2" s="208"/>
      <c r="JD2" s="208"/>
      <c r="JE2" s="208"/>
      <c r="JF2" s="209"/>
      <c r="JH2" s="52" t="s">
        <v>279</v>
      </c>
      <c r="JI2" s="7"/>
      <c r="JJ2" s="7"/>
      <c r="JK2" s="7"/>
      <c r="JL2" s="7"/>
      <c r="JM2" s="207" t="s">
        <v>223</v>
      </c>
      <c r="JN2" s="208"/>
      <c r="JO2" s="208"/>
      <c r="JP2" s="208"/>
      <c r="JQ2" s="208"/>
      <c r="JR2" s="208"/>
      <c r="JS2" s="208"/>
      <c r="JT2" s="208"/>
      <c r="JU2" s="209"/>
      <c r="JV2" s="60" t="s">
        <v>225</v>
      </c>
    </row>
    <row r="3" spans="1:283" x14ac:dyDescent="0.3">
      <c r="B3" s="2" t="s">
        <v>14</v>
      </c>
      <c r="C3" s="2" t="s">
        <v>15</v>
      </c>
      <c r="D3" s="2" t="s">
        <v>16</v>
      </c>
      <c r="E3" s="10" t="s">
        <v>17</v>
      </c>
      <c r="F3" s="11" t="s">
        <v>18</v>
      </c>
      <c r="G3" s="11" t="s">
        <v>15</v>
      </c>
      <c r="H3" s="11" t="s">
        <v>19</v>
      </c>
      <c r="I3" s="11" t="s">
        <v>20</v>
      </c>
      <c r="J3" s="11" t="s">
        <v>15</v>
      </c>
      <c r="K3" s="11" t="s">
        <v>21</v>
      </c>
      <c r="L3" s="48" t="s">
        <v>22</v>
      </c>
      <c r="M3" s="48" t="s">
        <v>15</v>
      </c>
      <c r="N3" s="48" t="s">
        <v>23</v>
      </c>
      <c r="O3" s="48" t="s">
        <v>24</v>
      </c>
      <c r="P3" s="47" t="s">
        <v>15</v>
      </c>
      <c r="Q3" s="44" t="s">
        <v>25</v>
      </c>
      <c r="R3" s="44" t="s">
        <v>15</v>
      </c>
      <c r="S3" s="44" t="s">
        <v>26</v>
      </c>
      <c r="T3" s="42" t="s">
        <v>27</v>
      </c>
      <c r="U3" s="42" t="s">
        <v>27</v>
      </c>
      <c r="V3" s="40" t="s">
        <v>28</v>
      </c>
      <c r="W3" s="40" t="s">
        <v>28</v>
      </c>
      <c r="X3" s="39" t="s">
        <v>29</v>
      </c>
      <c r="Y3" s="39" t="s">
        <v>29</v>
      </c>
      <c r="Z3" s="39" t="s">
        <v>30</v>
      </c>
      <c r="AA3" s="39" t="s">
        <v>30</v>
      </c>
      <c r="AB3" s="38" t="s">
        <v>31</v>
      </c>
      <c r="AC3" s="38" t="s">
        <v>75</v>
      </c>
      <c r="AD3" s="38" t="s">
        <v>280</v>
      </c>
      <c r="AE3" s="38" t="s">
        <v>75</v>
      </c>
      <c r="AF3" s="38" t="s">
        <v>76</v>
      </c>
      <c r="AG3" s="94"/>
      <c r="AH3" s="2" t="s">
        <v>32</v>
      </c>
      <c r="AI3" s="2" t="s">
        <v>33</v>
      </c>
      <c r="AJ3" s="2" t="s">
        <v>34</v>
      </c>
      <c r="AK3" s="2" t="s">
        <v>35</v>
      </c>
      <c r="AL3" s="2" t="s">
        <v>36</v>
      </c>
      <c r="AM3" s="2" t="s">
        <v>37</v>
      </c>
      <c r="AN3" s="14" t="s">
        <v>38</v>
      </c>
      <c r="AO3" s="15" t="s">
        <v>38</v>
      </c>
      <c r="AP3" s="15" t="s">
        <v>39</v>
      </c>
      <c r="AQ3" s="47" t="s">
        <v>40</v>
      </c>
      <c r="AR3" s="53" t="s">
        <v>41</v>
      </c>
      <c r="AS3" s="53" t="s">
        <v>41</v>
      </c>
      <c r="AT3" s="40" t="s">
        <v>42</v>
      </c>
      <c r="AU3" s="40" t="s">
        <v>42</v>
      </c>
      <c r="AV3" s="39" t="s">
        <v>29</v>
      </c>
      <c r="AW3" s="12" t="s">
        <v>29</v>
      </c>
      <c r="AX3" s="12" t="s">
        <v>30</v>
      </c>
      <c r="AY3" s="12" t="s">
        <v>30</v>
      </c>
      <c r="AZ3" s="13" t="s">
        <v>31</v>
      </c>
      <c r="BA3" s="38" t="s">
        <v>75</v>
      </c>
      <c r="BB3" s="38" t="s">
        <v>280</v>
      </c>
      <c r="BC3" s="38" t="s">
        <v>75</v>
      </c>
      <c r="BD3" s="38" t="s">
        <v>76</v>
      </c>
      <c r="BF3" s="47" t="s">
        <v>40</v>
      </c>
      <c r="BG3" s="53" t="s">
        <v>41</v>
      </c>
      <c r="BH3" s="53" t="s">
        <v>41</v>
      </c>
      <c r="BI3" s="40" t="s">
        <v>93</v>
      </c>
      <c r="BJ3" s="40" t="s">
        <v>93</v>
      </c>
      <c r="BK3" s="39" t="s">
        <v>29</v>
      </c>
      <c r="BL3" s="39" t="s">
        <v>29</v>
      </c>
      <c r="BM3" s="39" t="s">
        <v>30</v>
      </c>
      <c r="BN3" s="39" t="s">
        <v>30</v>
      </c>
      <c r="BO3" s="38" t="s">
        <v>31</v>
      </c>
      <c r="BP3" s="38" t="s">
        <v>75</v>
      </c>
      <c r="BQ3" s="38" t="s">
        <v>280</v>
      </c>
      <c r="BR3" s="38" t="s">
        <v>75</v>
      </c>
      <c r="BS3" s="38" t="s">
        <v>76</v>
      </c>
      <c r="BU3" s="47" t="s">
        <v>40</v>
      </c>
      <c r="BV3" s="53" t="s">
        <v>41</v>
      </c>
      <c r="BW3" s="53" t="s">
        <v>41</v>
      </c>
      <c r="BX3" s="40" t="s">
        <v>111</v>
      </c>
      <c r="BY3" s="40" t="s">
        <v>111</v>
      </c>
      <c r="BZ3" s="39" t="s">
        <v>29</v>
      </c>
      <c r="CA3" s="39" t="s">
        <v>29</v>
      </c>
      <c r="CB3" s="39" t="s">
        <v>30</v>
      </c>
      <c r="CC3" s="39" t="s">
        <v>30</v>
      </c>
      <c r="CD3" s="38" t="s">
        <v>31</v>
      </c>
      <c r="CE3" s="38" t="s">
        <v>75</v>
      </c>
      <c r="CF3" s="38" t="s">
        <v>280</v>
      </c>
      <c r="CG3" s="38" t="s">
        <v>75</v>
      </c>
      <c r="CH3" s="38" t="s">
        <v>76</v>
      </c>
      <c r="CJ3" s="47" t="s">
        <v>40</v>
      </c>
      <c r="CK3" s="53" t="s">
        <v>41</v>
      </c>
      <c r="CL3" s="53" t="s">
        <v>41</v>
      </c>
      <c r="CM3" s="40" t="s">
        <v>110</v>
      </c>
      <c r="CN3" s="40" t="s">
        <v>110</v>
      </c>
      <c r="CO3" s="39" t="s">
        <v>29</v>
      </c>
      <c r="CP3" s="39" t="s">
        <v>29</v>
      </c>
      <c r="CQ3" s="39" t="s">
        <v>30</v>
      </c>
      <c r="CR3" s="39" t="s">
        <v>30</v>
      </c>
      <c r="CS3" s="38" t="s">
        <v>31</v>
      </c>
      <c r="CT3" s="38" t="s">
        <v>75</v>
      </c>
      <c r="CU3" s="38" t="s">
        <v>280</v>
      </c>
      <c r="CV3" s="38" t="s">
        <v>75</v>
      </c>
      <c r="CW3" s="38" t="s">
        <v>76</v>
      </c>
      <c r="CY3" s="47" t="s">
        <v>40</v>
      </c>
      <c r="CZ3" s="53" t="s">
        <v>41</v>
      </c>
      <c r="DA3" s="53" t="s">
        <v>41</v>
      </c>
      <c r="DB3" s="40" t="s">
        <v>120</v>
      </c>
      <c r="DC3" s="40" t="s">
        <v>120</v>
      </c>
      <c r="DD3" s="39" t="s">
        <v>29</v>
      </c>
      <c r="DE3" s="39" t="s">
        <v>29</v>
      </c>
      <c r="DF3" s="39" t="s">
        <v>30</v>
      </c>
      <c r="DG3" s="39" t="s">
        <v>30</v>
      </c>
      <c r="DH3" s="38" t="s">
        <v>31</v>
      </c>
      <c r="DI3" s="38" t="s">
        <v>75</v>
      </c>
      <c r="DJ3" s="38" t="s">
        <v>280</v>
      </c>
      <c r="DK3" s="38" t="s">
        <v>75</v>
      </c>
      <c r="DL3" s="38" t="s">
        <v>76</v>
      </c>
      <c r="DN3" s="47" t="s">
        <v>40</v>
      </c>
      <c r="DO3" s="53" t="s">
        <v>41</v>
      </c>
      <c r="DP3" s="53" t="s">
        <v>41</v>
      </c>
      <c r="DQ3" s="40" t="s">
        <v>129</v>
      </c>
      <c r="DR3" s="40" t="s">
        <v>129</v>
      </c>
      <c r="DS3" s="39" t="s">
        <v>29</v>
      </c>
      <c r="DT3" s="39" t="s">
        <v>29</v>
      </c>
      <c r="DU3" s="39" t="s">
        <v>30</v>
      </c>
      <c r="DV3" s="39" t="s">
        <v>30</v>
      </c>
      <c r="DW3" s="38" t="s">
        <v>31</v>
      </c>
      <c r="DX3" s="38" t="s">
        <v>75</v>
      </c>
      <c r="DY3" s="38" t="s">
        <v>280</v>
      </c>
      <c r="DZ3" s="38" t="s">
        <v>75</v>
      </c>
      <c r="EA3" s="38" t="s">
        <v>76</v>
      </c>
      <c r="EC3" s="47" t="s">
        <v>40</v>
      </c>
      <c r="ED3" s="53" t="s">
        <v>41</v>
      </c>
      <c r="EE3" s="53" t="s">
        <v>41</v>
      </c>
      <c r="EF3" s="40" t="s">
        <v>138</v>
      </c>
      <c r="EG3" s="40" t="s">
        <v>138</v>
      </c>
      <c r="EH3" s="39" t="s">
        <v>29</v>
      </c>
      <c r="EI3" s="39" t="s">
        <v>29</v>
      </c>
      <c r="EJ3" s="39" t="s">
        <v>30</v>
      </c>
      <c r="EK3" s="39" t="s">
        <v>30</v>
      </c>
      <c r="EL3" s="38" t="s">
        <v>31</v>
      </c>
      <c r="EM3" s="38" t="s">
        <v>75</v>
      </c>
      <c r="EN3" s="38" t="s">
        <v>280</v>
      </c>
      <c r="EO3" s="38" t="s">
        <v>75</v>
      </c>
      <c r="EP3" s="38" t="s">
        <v>76</v>
      </c>
      <c r="ER3" s="47" t="s">
        <v>40</v>
      </c>
      <c r="ES3" s="53" t="s">
        <v>41</v>
      </c>
      <c r="ET3" s="53" t="s">
        <v>41</v>
      </c>
      <c r="EU3" s="40" t="s">
        <v>147</v>
      </c>
      <c r="EV3" s="40" t="s">
        <v>147</v>
      </c>
      <c r="EW3" s="39" t="s">
        <v>29</v>
      </c>
      <c r="EX3" s="39" t="s">
        <v>29</v>
      </c>
      <c r="EY3" s="39" t="s">
        <v>30</v>
      </c>
      <c r="EZ3" s="39" t="s">
        <v>30</v>
      </c>
      <c r="FA3" s="38" t="s">
        <v>31</v>
      </c>
      <c r="FB3" s="38" t="s">
        <v>75</v>
      </c>
      <c r="FC3" s="38" t="s">
        <v>280</v>
      </c>
      <c r="FD3" s="38" t="s">
        <v>75</v>
      </c>
      <c r="FE3" s="38" t="s">
        <v>76</v>
      </c>
      <c r="FG3" s="47" t="s">
        <v>40</v>
      </c>
      <c r="FH3" s="53" t="s">
        <v>41</v>
      </c>
      <c r="FI3" s="53" t="s">
        <v>41</v>
      </c>
      <c r="FJ3" s="40" t="s">
        <v>156</v>
      </c>
      <c r="FK3" s="40" t="s">
        <v>156</v>
      </c>
      <c r="FL3" s="39" t="s">
        <v>29</v>
      </c>
      <c r="FM3" s="39" t="s">
        <v>29</v>
      </c>
      <c r="FN3" s="39" t="s">
        <v>30</v>
      </c>
      <c r="FO3" s="39" t="s">
        <v>30</v>
      </c>
      <c r="FP3" s="38" t="s">
        <v>31</v>
      </c>
      <c r="FQ3" s="38" t="s">
        <v>75</v>
      </c>
      <c r="FR3" s="38" t="s">
        <v>280</v>
      </c>
      <c r="FS3" s="38" t="s">
        <v>75</v>
      </c>
      <c r="FT3" s="38" t="s">
        <v>76</v>
      </c>
      <c r="FV3" s="47" t="s">
        <v>40</v>
      </c>
      <c r="FW3" s="53" t="s">
        <v>41</v>
      </c>
      <c r="FX3" s="53" t="s">
        <v>41</v>
      </c>
      <c r="FY3" s="40" t="s">
        <v>165</v>
      </c>
      <c r="FZ3" s="40" t="s">
        <v>165</v>
      </c>
      <c r="GA3" s="39" t="s">
        <v>29</v>
      </c>
      <c r="GB3" s="39" t="s">
        <v>29</v>
      </c>
      <c r="GC3" s="39" t="s">
        <v>30</v>
      </c>
      <c r="GD3" s="39" t="s">
        <v>30</v>
      </c>
      <c r="GE3" s="38" t="s">
        <v>31</v>
      </c>
      <c r="GF3" s="38" t="s">
        <v>75</v>
      </c>
      <c r="GG3" s="38" t="s">
        <v>280</v>
      </c>
      <c r="GH3" s="38" t="s">
        <v>75</v>
      </c>
      <c r="GI3" s="38" t="s">
        <v>76</v>
      </c>
      <c r="GK3" s="47" t="s">
        <v>40</v>
      </c>
      <c r="GL3" s="53" t="s">
        <v>41</v>
      </c>
      <c r="GM3" s="53" t="s">
        <v>41</v>
      </c>
      <c r="GN3" s="40" t="s">
        <v>174</v>
      </c>
      <c r="GO3" s="40" t="s">
        <v>174</v>
      </c>
      <c r="GP3" s="39" t="s">
        <v>29</v>
      </c>
      <c r="GQ3" s="39" t="s">
        <v>29</v>
      </c>
      <c r="GR3" s="39" t="s">
        <v>30</v>
      </c>
      <c r="GS3" s="39" t="s">
        <v>30</v>
      </c>
      <c r="GT3" s="38" t="s">
        <v>31</v>
      </c>
      <c r="GU3" s="38" t="s">
        <v>75</v>
      </c>
      <c r="GV3" s="38" t="s">
        <v>280</v>
      </c>
      <c r="GW3" s="38" t="s">
        <v>75</v>
      </c>
      <c r="GX3" s="38" t="s">
        <v>76</v>
      </c>
      <c r="GZ3" s="47" t="s">
        <v>40</v>
      </c>
      <c r="HA3" s="53" t="s">
        <v>41</v>
      </c>
      <c r="HB3" s="53" t="s">
        <v>41</v>
      </c>
      <c r="HC3" s="40" t="s">
        <v>183</v>
      </c>
      <c r="HD3" s="40" t="s">
        <v>183</v>
      </c>
      <c r="HE3" s="39" t="s">
        <v>29</v>
      </c>
      <c r="HF3" s="39" t="s">
        <v>29</v>
      </c>
      <c r="HG3" s="39" t="s">
        <v>30</v>
      </c>
      <c r="HH3" s="39" t="s">
        <v>30</v>
      </c>
      <c r="HI3" s="38" t="s">
        <v>31</v>
      </c>
      <c r="HJ3" s="38" t="s">
        <v>75</v>
      </c>
      <c r="HK3" s="38" t="s">
        <v>280</v>
      </c>
      <c r="HL3" s="38" t="s">
        <v>75</v>
      </c>
      <c r="HM3" s="38" t="s">
        <v>76</v>
      </c>
      <c r="HO3" s="47" t="s">
        <v>40</v>
      </c>
      <c r="HP3" s="53" t="s">
        <v>41</v>
      </c>
      <c r="HQ3" s="53" t="s">
        <v>41</v>
      </c>
      <c r="HR3" s="40" t="s">
        <v>192</v>
      </c>
      <c r="HS3" s="40" t="s">
        <v>192</v>
      </c>
      <c r="HT3" s="39" t="s">
        <v>29</v>
      </c>
      <c r="HU3" s="39" t="s">
        <v>29</v>
      </c>
      <c r="HV3" s="39" t="s">
        <v>30</v>
      </c>
      <c r="HW3" s="39" t="s">
        <v>30</v>
      </c>
      <c r="HX3" s="38" t="s">
        <v>31</v>
      </c>
      <c r="HY3" s="38" t="s">
        <v>75</v>
      </c>
      <c r="HZ3" s="38" t="s">
        <v>280</v>
      </c>
      <c r="IA3" s="38" t="s">
        <v>75</v>
      </c>
      <c r="IB3" s="38" t="s">
        <v>76</v>
      </c>
      <c r="ID3" s="47" t="s">
        <v>40</v>
      </c>
      <c r="IE3" s="53" t="s">
        <v>41</v>
      </c>
      <c r="IF3" s="53" t="s">
        <v>41</v>
      </c>
      <c r="IG3" s="40" t="s">
        <v>201</v>
      </c>
      <c r="IH3" s="40" t="s">
        <v>201</v>
      </c>
      <c r="II3" s="39" t="s">
        <v>29</v>
      </c>
      <c r="IJ3" s="39" t="s">
        <v>29</v>
      </c>
      <c r="IK3" s="39" t="s">
        <v>30</v>
      </c>
      <c r="IL3" s="39" t="s">
        <v>30</v>
      </c>
      <c r="IM3" s="38" t="s">
        <v>31</v>
      </c>
      <c r="IN3" s="38" t="s">
        <v>75</v>
      </c>
      <c r="IO3" s="38" t="s">
        <v>280</v>
      </c>
      <c r="IP3" s="38" t="s">
        <v>75</v>
      </c>
      <c r="IQ3" s="38" t="s">
        <v>76</v>
      </c>
      <c r="IS3" s="47" t="s">
        <v>40</v>
      </c>
      <c r="IT3" s="53" t="s">
        <v>41</v>
      </c>
      <c r="IU3" s="53" t="s">
        <v>41</v>
      </c>
      <c r="IV3" s="40" t="s">
        <v>210</v>
      </c>
      <c r="IW3" s="40" t="s">
        <v>210</v>
      </c>
      <c r="IX3" s="39" t="s">
        <v>29</v>
      </c>
      <c r="IY3" s="39" t="s">
        <v>29</v>
      </c>
      <c r="IZ3" s="39" t="s">
        <v>30</v>
      </c>
      <c r="JA3" s="39" t="s">
        <v>30</v>
      </c>
      <c r="JB3" s="38" t="s">
        <v>31</v>
      </c>
      <c r="JC3" s="38" t="s">
        <v>75</v>
      </c>
      <c r="JD3" s="38" t="s">
        <v>280</v>
      </c>
      <c r="JE3" s="38" t="s">
        <v>75</v>
      </c>
      <c r="JF3" s="38" t="s">
        <v>76</v>
      </c>
      <c r="JH3" s="47" t="s">
        <v>40</v>
      </c>
      <c r="JI3" s="53" t="s">
        <v>41</v>
      </c>
      <c r="JJ3" s="53" t="s">
        <v>41</v>
      </c>
      <c r="JK3" s="40" t="s">
        <v>219</v>
      </c>
      <c r="JL3" s="40" t="s">
        <v>219</v>
      </c>
      <c r="JM3" s="39" t="s">
        <v>29</v>
      </c>
      <c r="JN3" s="39" t="s">
        <v>29</v>
      </c>
      <c r="JO3" s="39" t="s">
        <v>30</v>
      </c>
      <c r="JP3" s="39" t="s">
        <v>30</v>
      </c>
      <c r="JQ3" s="38" t="s">
        <v>31</v>
      </c>
      <c r="JR3" s="38" t="s">
        <v>75</v>
      </c>
      <c r="JS3" s="38" t="s">
        <v>280</v>
      </c>
      <c r="JT3" s="38" t="s">
        <v>75</v>
      </c>
      <c r="JU3" s="38" t="s">
        <v>76</v>
      </c>
      <c r="JV3" s="61" t="s">
        <v>226</v>
      </c>
    </row>
    <row r="4" spans="1:283" ht="15" thickBot="1" x14ac:dyDescent="0.35">
      <c r="B4" s="4" t="s">
        <v>5</v>
      </c>
      <c r="C4" s="4" t="s">
        <v>43</v>
      </c>
      <c r="D4" s="4" t="s">
        <v>44</v>
      </c>
      <c r="E4" s="16" t="s">
        <v>6</v>
      </c>
      <c r="F4" s="17" t="s">
        <v>45</v>
      </c>
      <c r="G4" s="17" t="s">
        <v>46</v>
      </c>
      <c r="H4" s="17" t="s">
        <v>6</v>
      </c>
      <c r="I4" s="17" t="s">
        <v>45</v>
      </c>
      <c r="J4" s="17" t="s">
        <v>46</v>
      </c>
      <c r="K4" s="17" t="s">
        <v>6</v>
      </c>
      <c r="L4" s="49" t="s">
        <v>45</v>
      </c>
      <c r="M4" s="49" t="s">
        <v>46</v>
      </c>
      <c r="N4" s="49" t="s">
        <v>6</v>
      </c>
      <c r="O4" s="49" t="s">
        <v>45</v>
      </c>
      <c r="P4" s="46" t="s">
        <v>46</v>
      </c>
      <c r="Q4" s="45" t="s">
        <v>47</v>
      </c>
      <c r="R4" s="45" t="s">
        <v>46</v>
      </c>
      <c r="S4" s="45" t="s">
        <v>48</v>
      </c>
      <c r="T4" s="43" t="s">
        <v>281</v>
      </c>
      <c r="U4" s="43" t="s">
        <v>59</v>
      </c>
      <c r="V4" s="41" t="s">
        <v>282</v>
      </c>
      <c r="W4" s="41" t="s">
        <v>283</v>
      </c>
      <c r="X4" s="37" t="s">
        <v>53</v>
      </c>
      <c r="Y4" s="37" t="s">
        <v>54</v>
      </c>
      <c r="Z4" s="37" t="s">
        <v>53</v>
      </c>
      <c r="AA4" s="37" t="s">
        <v>54</v>
      </c>
      <c r="AB4" s="37" t="s">
        <v>55</v>
      </c>
      <c r="AC4" s="37" t="s">
        <v>77</v>
      </c>
      <c r="AD4" s="37" t="s">
        <v>78</v>
      </c>
      <c r="AE4" s="37" t="s">
        <v>79</v>
      </c>
      <c r="AF4" s="37" t="s">
        <v>284</v>
      </c>
      <c r="AG4" s="94"/>
      <c r="AH4" s="5" t="s">
        <v>56</v>
      </c>
      <c r="AI4" s="5" t="s">
        <v>57</v>
      </c>
      <c r="AJ4" s="5" t="s">
        <v>57</v>
      </c>
      <c r="AK4" s="5" t="s">
        <v>57</v>
      </c>
      <c r="AL4" s="4" t="s">
        <v>6</v>
      </c>
      <c r="AM4" s="4" t="s">
        <v>5</v>
      </c>
      <c r="AN4" s="19" t="s">
        <v>7</v>
      </c>
      <c r="AO4" s="20" t="s">
        <v>7</v>
      </c>
      <c r="AP4" s="20" t="s">
        <v>58</v>
      </c>
      <c r="AQ4" s="46" t="s">
        <v>59</v>
      </c>
      <c r="AR4" s="54" t="s">
        <v>285</v>
      </c>
      <c r="AS4" s="54" t="s">
        <v>286</v>
      </c>
      <c r="AT4" s="41" t="s">
        <v>282</v>
      </c>
      <c r="AU4" s="55" t="s">
        <v>283</v>
      </c>
      <c r="AV4" s="37" t="s">
        <v>62</v>
      </c>
      <c r="AW4" s="18" t="s">
        <v>63</v>
      </c>
      <c r="AX4" s="18" t="s">
        <v>62</v>
      </c>
      <c r="AY4" s="18" t="s">
        <v>63</v>
      </c>
      <c r="AZ4" s="18" t="s">
        <v>64</v>
      </c>
      <c r="BA4" s="37" t="s">
        <v>77</v>
      </c>
      <c r="BB4" s="37" t="s">
        <v>78</v>
      </c>
      <c r="BC4" s="37" t="s">
        <v>79</v>
      </c>
      <c r="BD4" s="37" t="s">
        <v>284</v>
      </c>
      <c r="BF4" s="46" t="s">
        <v>59</v>
      </c>
      <c r="BG4" s="54" t="s">
        <v>287</v>
      </c>
      <c r="BH4" s="54" t="s">
        <v>288</v>
      </c>
      <c r="BI4" s="41" t="s">
        <v>282</v>
      </c>
      <c r="BJ4" s="55" t="s">
        <v>283</v>
      </c>
      <c r="BK4" s="37" t="s">
        <v>92</v>
      </c>
      <c r="BL4" s="37" t="s">
        <v>91</v>
      </c>
      <c r="BM4" s="37" t="s">
        <v>92</v>
      </c>
      <c r="BN4" s="37" t="s">
        <v>91</v>
      </c>
      <c r="BO4" s="37" t="s">
        <v>90</v>
      </c>
      <c r="BP4" s="37" t="s">
        <v>77</v>
      </c>
      <c r="BQ4" s="37" t="s">
        <v>78</v>
      </c>
      <c r="BR4" s="37" t="s">
        <v>79</v>
      </c>
      <c r="BS4" s="37" t="s">
        <v>289</v>
      </c>
      <c r="BU4" s="46" t="s">
        <v>59</v>
      </c>
      <c r="BV4" s="54" t="s">
        <v>290</v>
      </c>
      <c r="BW4" s="54" t="s">
        <v>291</v>
      </c>
      <c r="BX4" s="41" t="s">
        <v>282</v>
      </c>
      <c r="BY4" s="55" t="s">
        <v>283</v>
      </c>
      <c r="BZ4" s="37" t="s">
        <v>102</v>
      </c>
      <c r="CA4" s="37" t="s">
        <v>104</v>
      </c>
      <c r="CB4" s="37" t="s">
        <v>102</v>
      </c>
      <c r="CC4" s="37" t="s">
        <v>104</v>
      </c>
      <c r="CD4" s="37" t="s">
        <v>105</v>
      </c>
      <c r="CE4" s="37" t="s">
        <v>77</v>
      </c>
      <c r="CF4" s="37" t="s">
        <v>78</v>
      </c>
      <c r="CG4" s="37" t="s">
        <v>79</v>
      </c>
      <c r="CH4" s="37" t="s">
        <v>292</v>
      </c>
      <c r="CJ4" s="46" t="s">
        <v>59</v>
      </c>
      <c r="CK4" s="54" t="s">
        <v>293</v>
      </c>
      <c r="CL4" s="54" t="s">
        <v>294</v>
      </c>
      <c r="CM4" s="41" t="s">
        <v>282</v>
      </c>
      <c r="CN4" s="55" t="s">
        <v>283</v>
      </c>
      <c r="CO4" s="37" t="s">
        <v>112</v>
      </c>
      <c r="CP4" s="37" t="s">
        <v>113</v>
      </c>
      <c r="CQ4" s="37" t="s">
        <v>112</v>
      </c>
      <c r="CR4" s="37" t="s">
        <v>113</v>
      </c>
      <c r="CS4" s="37" t="s">
        <v>114</v>
      </c>
      <c r="CT4" s="37" t="s">
        <v>77</v>
      </c>
      <c r="CU4" s="37" t="s">
        <v>78</v>
      </c>
      <c r="CV4" s="37" t="s">
        <v>79</v>
      </c>
      <c r="CW4" s="37" t="s">
        <v>295</v>
      </c>
      <c r="CY4" s="46" t="s">
        <v>59</v>
      </c>
      <c r="CZ4" s="54" t="s">
        <v>296</v>
      </c>
      <c r="DA4" s="54" t="s">
        <v>297</v>
      </c>
      <c r="DB4" s="41" t="s">
        <v>282</v>
      </c>
      <c r="DC4" s="55" t="s">
        <v>283</v>
      </c>
      <c r="DD4" s="37" t="s">
        <v>121</v>
      </c>
      <c r="DE4" s="37" t="s">
        <v>122</v>
      </c>
      <c r="DF4" s="37" t="s">
        <v>121</v>
      </c>
      <c r="DG4" s="37" t="s">
        <v>122</v>
      </c>
      <c r="DH4" s="37" t="s">
        <v>124</v>
      </c>
      <c r="DI4" s="37" t="s">
        <v>77</v>
      </c>
      <c r="DJ4" s="37" t="s">
        <v>78</v>
      </c>
      <c r="DK4" s="37" t="s">
        <v>79</v>
      </c>
      <c r="DL4" s="37" t="s">
        <v>298</v>
      </c>
      <c r="DN4" s="46" t="s">
        <v>59</v>
      </c>
      <c r="DO4" s="54" t="s">
        <v>299</v>
      </c>
      <c r="DP4" s="54" t="s">
        <v>300</v>
      </c>
      <c r="DQ4" s="41" t="s">
        <v>282</v>
      </c>
      <c r="DR4" s="55" t="s">
        <v>283</v>
      </c>
      <c r="DS4" s="37" t="s">
        <v>130</v>
      </c>
      <c r="DT4" s="37" t="s">
        <v>131</v>
      </c>
      <c r="DU4" s="37" t="s">
        <v>130</v>
      </c>
      <c r="DV4" s="37" t="s">
        <v>131</v>
      </c>
      <c r="DW4" s="37" t="s">
        <v>132</v>
      </c>
      <c r="DX4" s="37" t="s">
        <v>77</v>
      </c>
      <c r="DY4" s="37" t="s">
        <v>78</v>
      </c>
      <c r="DZ4" s="37" t="s">
        <v>79</v>
      </c>
      <c r="EA4" s="37" t="s">
        <v>301</v>
      </c>
      <c r="EC4" s="46" t="s">
        <v>59</v>
      </c>
      <c r="ED4" s="54" t="s">
        <v>302</v>
      </c>
      <c r="EE4" s="54" t="s">
        <v>303</v>
      </c>
      <c r="EF4" s="41" t="s">
        <v>282</v>
      </c>
      <c r="EG4" s="55" t="s">
        <v>283</v>
      </c>
      <c r="EH4" s="37" t="s">
        <v>139</v>
      </c>
      <c r="EI4" s="37" t="s">
        <v>140</v>
      </c>
      <c r="EJ4" s="37" t="s">
        <v>139</v>
      </c>
      <c r="EK4" s="37" t="s">
        <v>140</v>
      </c>
      <c r="EL4" s="37" t="s">
        <v>142</v>
      </c>
      <c r="EM4" s="37" t="s">
        <v>77</v>
      </c>
      <c r="EN4" s="37" t="s">
        <v>78</v>
      </c>
      <c r="EO4" s="37" t="s">
        <v>79</v>
      </c>
      <c r="EP4" s="37" t="s">
        <v>304</v>
      </c>
      <c r="ER4" s="46" t="s">
        <v>59</v>
      </c>
      <c r="ES4" s="54" t="s">
        <v>305</v>
      </c>
      <c r="ET4" s="54" t="s">
        <v>306</v>
      </c>
      <c r="EU4" s="41" t="s">
        <v>282</v>
      </c>
      <c r="EV4" s="55" t="s">
        <v>283</v>
      </c>
      <c r="EW4" s="37" t="s">
        <v>149</v>
      </c>
      <c r="EX4" s="37" t="s">
        <v>150</v>
      </c>
      <c r="EY4" s="37" t="s">
        <v>149</v>
      </c>
      <c r="EZ4" s="37" t="s">
        <v>150</v>
      </c>
      <c r="FA4" s="37" t="s">
        <v>151</v>
      </c>
      <c r="FB4" s="37" t="s">
        <v>77</v>
      </c>
      <c r="FC4" s="37" t="s">
        <v>78</v>
      </c>
      <c r="FD4" s="37" t="s">
        <v>79</v>
      </c>
      <c r="FE4" s="37" t="s">
        <v>307</v>
      </c>
      <c r="FG4" s="46" t="s">
        <v>59</v>
      </c>
      <c r="FH4" s="54" t="s">
        <v>308</v>
      </c>
      <c r="FI4" s="54" t="s">
        <v>309</v>
      </c>
      <c r="FJ4" s="41" t="s">
        <v>282</v>
      </c>
      <c r="FK4" s="55" t="s">
        <v>283</v>
      </c>
      <c r="FL4" s="37" t="s">
        <v>157</v>
      </c>
      <c r="FM4" s="37" t="s">
        <v>158</v>
      </c>
      <c r="FN4" s="37" t="s">
        <v>157</v>
      </c>
      <c r="FO4" s="37" t="s">
        <v>158</v>
      </c>
      <c r="FP4" s="37" t="s">
        <v>159</v>
      </c>
      <c r="FQ4" s="37" t="s">
        <v>77</v>
      </c>
      <c r="FR4" s="37" t="s">
        <v>78</v>
      </c>
      <c r="FS4" s="37" t="s">
        <v>79</v>
      </c>
      <c r="FT4" s="37" t="s">
        <v>310</v>
      </c>
      <c r="FV4" s="46" t="s">
        <v>59</v>
      </c>
      <c r="FW4" s="54" t="s">
        <v>311</v>
      </c>
      <c r="FX4" s="54" t="s">
        <v>312</v>
      </c>
      <c r="FY4" s="41" t="s">
        <v>282</v>
      </c>
      <c r="FZ4" s="55" t="s">
        <v>283</v>
      </c>
      <c r="GA4" s="37" t="s">
        <v>166</v>
      </c>
      <c r="GB4" s="37" t="s">
        <v>167</v>
      </c>
      <c r="GC4" s="37" t="s">
        <v>166</v>
      </c>
      <c r="GD4" s="37" t="s">
        <v>167</v>
      </c>
      <c r="GE4" s="37" t="s">
        <v>168</v>
      </c>
      <c r="GF4" s="37" t="s">
        <v>77</v>
      </c>
      <c r="GG4" s="37" t="s">
        <v>78</v>
      </c>
      <c r="GH4" s="37" t="s">
        <v>79</v>
      </c>
      <c r="GI4" s="37" t="s">
        <v>313</v>
      </c>
      <c r="GK4" s="46" t="s">
        <v>59</v>
      </c>
      <c r="GL4" s="54" t="s">
        <v>314</v>
      </c>
      <c r="GM4" s="54" t="s">
        <v>315</v>
      </c>
      <c r="GN4" s="41" t="s">
        <v>282</v>
      </c>
      <c r="GO4" s="55" t="s">
        <v>283</v>
      </c>
      <c r="GP4" s="37" t="s">
        <v>175</v>
      </c>
      <c r="GQ4" s="37" t="s">
        <v>176</v>
      </c>
      <c r="GR4" s="37" t="s">
        <v>175</v>
      </c>
      <c r="GS4" s="37" t="s">
        <v>176</v>
      </c>
      <c r="GT4" s="37" t="s">
        <v>177</v>
      </c>
      <c r="GU4" s="37" t="s">
        <v>77</v>
      </c>
      <c r="GV4" s="37" t="s">
        <v>78</v>
      </c>
      <c r="GW4" s="37" t="s">
        <v>79</v>
      </c>
      <c r="GX4" s="37" t="s">
        <v>316</v>
      </c>
      <c r="GZ4" s="46" t="s">
        <v>59</v>
      </c>
      <c r="HA4" s="54" t="s">
        <v>317</v>
      </c>
      <c r="HB4" s="54" t="s">
        <v>318</v>
      </c>
      <c r="HC4" s="41" t="s">
        <v>282</v>
      </c>
      <c r="HD4" s="55" t="s">
        <v>283</v>
      </c>
      <c r="HE4" s="37" t="s">
        <v>184</v>
      </c>
      <c r="HF4" s="37" t="s">
        <v>185</v>
      </c>
      <c r="HG4" s="37" t="s">
        <v>184</v>
      </c>
      <c r="HH4" s="37" t="s">
        <v>185</v>
      </c>
      <c r="HI4" s="37" t="s">
        <v>186</v>
      </c>
      <c r="HJ4" s="37" t="s">
        <v>77</v>
      </c>
      <c r="HK4" s="37" t="s">
        <v>78</v>
      </c>
      <c r="HL4" s="37" t="s">
        <v>79</v>
      </c>
      <c r="HM4" s="37" t="s">
        <v>319</v>
      </c>
      <c r="HO4" s="46" t="s">
        <v>59</v>
      </c>
      <c r="HP4" s="54" t="s">
        <v>320</v>
      </c>
      <c r="HQ4" s="54" t="s">
        <v>321</v>
      </c>
      <c r="HR4" s="41" t="s">
        <v>282</v>
      </c>
      <c r="HS4" s="55" t="s">
        <v>283</v>
      </c>
      <c r="HT4" s="37" t="s">
        <v>193</v>
      </c>
      <c r="HU4" s="37" t="s">
        <v>194</v>
      </c>
      <c r="HV4" s="37" t="s">
        <v>193</v>
      </c>
      <c r="HW4" s="37" t="s">
        <v>194</v>
      </c>
      <c r="HX4" s="37" t="s">
        <v>195</v>
      </c>
      <c r="HY4" s="37" t="s">
        <v>77</v>
      </c>
      <c r="HZ4" s="37" t="s">
        <v>78</v>
      </c>
      <c r="IA4" s="37" t="s">
        <v>79</v>
      </c>
      <c r="IB4" s="37" t="s">
        <v>322</v>
      </c>
      <c r="ID4" s="46" t="s">
        <v>59</v>
      </c>
      <c r="IE4" s="54" t="s">
        <v>323</v>
      </c>
      <c r="IF4" s="54" t="s">
        <v>324</v>
      </c>
      <c r="IG4" s="41" t="s">
        <v>282</v>
      </c>
      <c r="IH4" s="55" t="s">
        <v>283</v>
      </c>
      <c r="II4" s="37" t="s">
        <v>202</v>
      </c>
      <c r="IJ4" s="37" t="s">
        <v>203</v>
      </c>
      <c r="IK4" s="37" t="s">
        <v>202</v>
      </c>
      <c r="IL4" s="37" t="s">
        <v>203</v>
      </c>
      <c r="IM4" s="37" t="s">
        <v>204</v>
      </c>
      <c r="IN4" s="37" t="s">
        <v>77</v>
      </c>
      <c r="IO4" s="37" t="s">
        <v>78</v>
      </c>
      <c r="IP4" s="37" t="s">
        <v>79</v>
      </c>
      <c r="IQ4" s="37" t="s">
        <v>325</v>
      </c>
      <c r="IS4" s="46" t="s">
        <v>59</v>
      </c>
      <c r="IT4" s="54" t="s">
        <v>326</v>
      </c>
      <c r="IU4" s="54" t="s">
        <v>327</v>
      </c>
      <c r="IV4" s="41" t="s">
        <v>282</v>
      </c>
      <c r="IW4" s="55" t="s">
        <v>283</v>
      </c>
      <c r="IX4" s="37" t="s">
        <v>211</v>
      </c>
      <c r="IY4" s="37" t="s">
        <v>212</v>
      </c>
      <c r="IZ4" s="37" t="s">
        <v>211</v>
      </c>
      <c r="JA4" s="37" t="s">
        <v>212</v>
      </c>
      <c r="JB4" s="37" t="s">
        <v>213</v>
      </c>
      <c r="JC4" s="37" t="s">
        <v>77</v>
      </c>
      <c r="JD4" s="37" t="s">
        <v>78</v>
      </c>
      <c r="JE4" s="37" t="s">
        <v>79</v>
      </c>
      <c r="JF4" s="37" t="s">
        <v>328</v>
      </c>
      <c r="JH4" s="46" t="s">
        <v>59</v>
      </c>
      <c r="JI4" s="54" t="s">
        <v>329</v>
      </c>
      <c r="JJ4" s="54" t="s">
        <v>330</v>
      </c>
      <c r="JK4" s="41" t="s">
        <v>282</v>
      </c>
      <c r="JL4" s="55" t="s">
        <v>283</v>
      </c>
      <c r="JM4" s="37" t="s">
        <v>220</v>
      </c>
      <c r="JN4" s="37" t="s">
        <v>221</v>
      </c>
      <c r="JO4" s="37" t="s">
        <v>220</v>
      </c>
      <c r="JP4" s="37" t="s">
        <v>221</v>
      </c>
      <c r="JQ4" s="37" t="s">
        <v>222</v>
      </c>
      <c r="JR4" s="37" t="s">
        <v>77</v>
      </c>
      <c r="JS4" s="37" t="s">
        <v>78</v>
      </c>
      <c r="JT4" s="37" t="s">
        <v>79</v>
      </c>
      <c r="JU4" s="37" t="s">
        <v>331</v>
      </c>
      <c r="JV4" s="62" t="s">
        <v>227</v>
      </c>
    </row>
    <row r="5" spans="1:283" x14ac:dyDescent="0.3">
      <c r="A5" s="30" t="s">
        <v>332</v>
      </c>
      <c r="B5" s="81">
        <v>11</v>
      </c>
      <c r="C5" s="82">
        <v>20.690207293354945</v>
      </c>
      <c r="D5" s="82">
        <v>120.47609105767005</v>
      </c>
      <c r="E5" s="82">
        <v>2.8303358789371984</v>
      </c>
      <c r="F5" s="82">
        <v>123.30642693660724</v>
      </c>
      <c r="G5" s="82">
        <v>20.48514064269856</v>
      </c>
      <c r="H5" s="82">
        <v>2.8438153900550467</v>
      </c>
      <c r="I5" s="82">
        <v>123.31990644772509</v>
      </c>
      <c r="J5" s="82">
        <v>20.484172564110484</v>
      </c>
      <c r="K5" s="82">
        <v>2.8438793502563269</v>
      </c>
      <c r="L5" s="82">
        <v>123.31997040792638</v>
      </c>
      <c r="M5" s="82">
        <v>20.484167970583254</v>
      </c>
      <c r="N5" s="82">
        <v>2.8438796537544491</v>
      </c>
      <c r="O5" s="82">
        <v>123.3199707114245</v>
      </c>
      <c r="P5" s="82">
        <v>20.484167948786467</v>
      </c>
      <c r="Q5" s="82">
        <v>123.3199707114245</v>
      </c>
      <c r="R5" s="82">
        <v>20.484167948786467</v>
      </c>
      <c r="S5" s="82">
        <v>20.587187621070704</v>
      </c>
      <c r="T5" s="82">
        <v>2.822090106482782E-2</v>
      </c>
      <c r="U5" s="82">
        <v>-7.5131498956700432E-2</v>
      </c>
      <c r="V5" s="82">
        <v>120.365796326747</v>
      </c>
      <c r="W5" s="82">
        <v>-6.5392917988132668E-2</v>
      </c>
      <c r="X5" s="82">
        <v>127.1157009793944</v>
      </c>
      <c r="Y5" s="82">
        <v>-1.9598617565201502</v>
      </c>
      <c r="Z5" s="82">
        <v>139.59910375010668</v>
      </c>
      <c r="AA5" s="82">
        <v>-6.6488787392333677</v>
      </c>
      <c r="AB5" s="135">
        <v>20.587187621070704</v>
      </c>
      <c r="AC5" s="83">
        <v>11</v>
      </c>
      <c r="AD5" s="84">
        <v>20.389894912778317</v>
      </c>
      <c r="AE5" s="83">
        <v>10.979610105087222</v>
      </c>
      <c r="AF5" s="84">
        <v>4.0779789825556634</v>
      </c>
      <c r="AG5" s="95"/>
      <c r="AH5" s="85">
        <v>17</v>
      </c>
      <c r="AI5" s="86">
        <v>58.015144965969455</v>
      </c>
      <c r="AJ5" s="82">
        <v>57.446369034930541</v>
      </c>
      <c r="AK5" s="82">
        <v>54.602489379735957</v>
      </c>
      <c r="AL5" s="87">
        <v>177.9224600926006</v>
      </c>
      <c r="AM5" s="82">
        <v>17.307614440080716</v>
      </c>
      <c r="AN5" s="136">
        <v>0.22729851864780745</v>
      </c>
      <c r="AO5" s="88">
        <v>0.22729851864801609</v>
      </c>
      <c r="AP5" s="89">
        <v>8.1759002626152696E-2</v>
      </c>
      <c r="AQ5" s="90">
        <v>3.4126555862334973</v>
      </c>
      <c r="AR5" s="91">
        <v>-6.0780087459286177E-3</v>
      </c>
      <c r="AS5" s="82">
        <v>1.6181266030611704E-2</v>
      </c>
      <c r="AT5" s="82">
        <v>123.79463317901111</v>
      </c>
      <c r="AU5" s="82">
        <v>-7.1470926734061288E-2</v>
      </c>
      <c r="AV5" s="82">
        <v>130.55200025881507</v>
      </c>
      <c r="AW5" s="82">
        <v>-1.939147330392277</v>
      </c>
      <c r="AX5" s="82">
        <v>143.0539065839335</v>
      </c>
      <c r="AY5" s="82">
        <v>-6.5786045441150209</v>
      </c>
      <c r="AZ5" s="135">
        <v>20.359889102422898</v>
      </c>
      <c r="BA5" s="83">
        <v>10.975508995160737</v>
      </c>
      <c r="BB5" s="84">
        <v>20.810718107211912</v>
      </c>
      <c r="BC5" s="83">
        <v>10.954698277053526</v>
      </c>
      <c r="BD5" s="84">
        <v>4.1621436214423824</v>
      </c>
      <c r="BE5" s="95"/>
      <c r="BF5" s="90">
        <v>3.4491103727972194</v>
      </c>
      <c r="BG5" s="91">
        <v>-6.07688394214464E-3</v>
      </c>
      <c r="BH5" s="82">
        <v>1.6375328038071828E-2</v>
      </c>
      <c r="BI5" s="82">
        <v>127.2601188798464</v>
      </c>
      <c r="BJ5" s="82">
        <v>-7.7547810676205933E-2</v>
      </c>
      <c r="BK5" s="82">
        <v>134.02484203989388</v>
      </c>
      <c r="BL5" s="82">
        <v>-1.9184023861158861</v>
      </c>
      <c r="BM5" s="82">
        <v>146.5450551653974</v>
      </c>
      <c r="BN5" s="82">
        <v>-6.5082268154344609</v>
      </c>
      <c r="BO5" s="135">
        <v>20.132590583775091</v>
      </c>
      <c r="BP5" s="83">
        <v>10.950494768951357</v>
      </c>
      <c r="BQ5" s="84">
        <v>21.255436784999304</v>
      </c>
      <c r="BR5" s="83">
        <v>10.929239332166357</v>
      </c>
      <c r="BS5" s="84">
        <v>4.2510873569998608</v>
      </c>
      <c r="BT5" s="95"/>
      <c r="BU5" s="90">
        <v>3.4864078673213492</v>
      </c>
      <c r="BV5" s="91">
        <v>-6.0756635008378879E-3</v>
      </c>
      <c r="BW5" s="82">
        <v>1.6573314095290271E-2</v>
      </c>
      <c r="BX5" s="82">
        <v>130.76310006126306</v>
      </c>
      <c r="BY5" s="82">
        <v>-8.3623474177043827E-2</v>
      </c>
      <c r="BZ5" s="82">
        <v>137.5350728388716</v>
      </c>
      <c r="CA5" s="82">
        <v>-1.8976272501732829</v>
      </c>
      <c r="CB5" s="82">
        <v>150.07339572262816</v>
      </c>
      <c r="CC5" s="82">
        <v>-6.4377466607908618</v>
      </c>
      <c r="CD5" s="135">
        <v>19.905292065127284</v>
      </c>
      <c r="CE5" s="83">
        <v>10.92497150374426</v>
      </c>
      <c r="CF5" s="84">
        <v>21.653012843392716</v>
      </c>
      <c r="CG5" s="83">
        <v>10.903318490900867</v>
      </c>
      <c r="CH5" s="84">
        <v>4.3306025686785432</v>
      </c>
      <c r="CI5" s="95"/>
      <c r="CJ5" s="90">
        <v>3.5245769004615886</v>
      </c>
      <c r="CK5" s="91">
        <v>-6.0743474412155518E-3</v>
      </c>
      <c r="CL5" s="82">
        <v>1.6775358231320391E-2</v>
      </c>
      <c r="CM5" s="82">
        <v>134.30445231995597</v>
      </c>
      <c r="CN5" s="82">
        <v>-8.9697821618259385E-2</v>
      </c>
      <c r="CO5" s="82">
        <v>141.08356813834925</v>
      </c>
      <c r="CP5" s="82">
        <v>-1.8768222495219282</v>
      </c>
      <c r="CQ5" s="82">
        <v>153.63980345321687</v>
      </c>
      <c r="CR5" s="82">
        <v>-6.3671651893953705</v>
      </c>
      <c r="CS5" s="135">
        <v>19.677993546479478</v>
      </c>
      <c r="CT5" s="83">
        <v>10.898971073719883</v>
      </c>
      <c r="CU5" s="84">
        <v>22.080226425751803</v>
      </c>
      <c r="CV5" s="83">
        <v>10.876890847294131</v>
      </c>
      <c r="CW5" s="84">
        <v>4.4160452851503607</v>
      </c>
      <c r="CX5" s="95"/>
      <c r="CY5" s="90">
        <v>3.5636476354411828</v>
      </c>
      <c r="CZ5" s="91">
        <v>-6.0729357839896499E-3</v>
      </c>
      <c r="DA5" s="82">
        <v>1.6981600687720141E-2</v>
      </c>
      <c r="DB5" s="82">
        <v>137.88508155608488</v>
      </c>
      <c r="DC5" s="82">
        <v>-9.5770757402249038E-2</v>
      </c>
      <c r="DD5" s="82">
        <v>144.67123372606989</v>
      </c>
      <c r="DE5" s="82">
        <v>-1.8559877115892891</v>
      </c>
      <c r="DF5" s="82">
        <v>157.24518386300213</v>
      </c>
      <c r="DG5" s="82">
        <v>-6.2964835120536442</v>
      </c>
      <c r="DH5" s="135">
        <v>19.450695027831671</v>
      </c>
      <c r="DI5" s="83">
        <v>10.87245766510887</v>
      </c>
      <c r="DJ5" s="84">
        <v>22.542736292319177</v>
      </c>
      <c r="DK5" s="83">
        <v>10.849914928816551</v>
      </c>
      <c r="DL5" s="84">
        <v>4.5085472584638353</v>
      </c>
      <c r="DM5" s="95"/>
      <c r="DN5" s="90">
        <v>3.6036516459100412</v>
      </c>
      <c r="DO5" s="91">
        <v>-6.0714285513767882E-3</v>
      </c>
      <c r="DP5" s="82">
        <v>1.7192188281537214E-2</v>
      </c>
      <c r="DQ5" s="82">
        <v>141.50592539027647</v>
      </c>
      <c r="DR5" s="82">
        <v>-0.10184218595362582</v>
      </c>
      <c r="DS5" s="82">
        <v>148.29900711192272</v>
      </c>
      <c r="DT5" s="82">
        <v>-1.8351239642676902</v>
      </c>
      <c r="DU5" s="82">
        <v>160.89047418307868</v>
      </c>
      <c r="DV5" s="82">
        <v>-6.2257027411483801</v>
      </c>
      <c r="DW5" s="135">
        <v>19.223396509183864</v>
      </c>
      <c r="DX5" s="83">
        <v>10.845388561383411</v>
      </c>
      <c r="DY5" s="84">
        <v>22.973698912773344</v>
      </c>
      <c r="DZ5" s="83">
        <v>10.822414862470637</v>
      </c>
      <c r="EA5" s="84">
        <v>4.5947397825546687</v>
      </c>
      <c r="EB5" s="95"/>
      <c r="EC5" s="90">
        <v>3.6446219993275477</v>
      </c>
      <c r="ED5" s="91">
        <v>-6.0698257670976589E-3</v>
      </c>
      <c r="EE5" s="82">
        <v>1.7407274794044997E-2</v>
      </c>
      <c r="EF5" s="82">
        <v>145.16795466439805</v>
      </c>
      <c r="EG5" s="82">
        <v>-0.10791201172072348</v>
      </c>
      <c r="EH5" s="82">
        <v>151.96785902871827</v>
      </c>
      <c r="EI5" s="82">
        <v>-1.8142313359091489</v>
      </c>
      <c r="EJ5" s="82">
        <v>164.5766448705769</v>
      </c>
      <c r="EK5" s="82">
        <v>-6.1548239906217947</v>
      </c>
      <c r="EL5" s="135">
        <v>18.996097990536057</v>
      </c>
      <c r="EM5" s="83">
        <v>10.817802847201213</v>
      </c>
      <c r="EN5" s="84">
        <v>23.435681920984663</v>
      </c>
      <c r="EO5" s="83">
        <v>10.794367165280228</v>
      </c>
      <c r="EP5" s="84">
        <v>4.6871363841969327</v>
      </c>
      <c r="EQ5" s="95"/>
      <c r="ER5" s="90">
        <v>3.6865933463317253</v>
      </c>
      <c r="ES5" s="91">
        <v>-6.0681274563767207E-3</v>
      </c>
      <c r="ET5" s="82">
        <v>1.7627021387387389E-2</v>
      </c>
      <c r="EU5" s="82">
        <v>148.87217503211718</v>
      </c>
      <c r="EV5" s="82">
        <v>-0.1139801391771002</v>
      </c>
      <c r="EW5" s="82">
        <v>155.67879502274991</v>
      </c>
      <c r="EX5" s="82">
        <v>-1.7933101553202127</v>
      </c>
      <c r="EY5" s="82">
        <v>168.3047011992287</v>
      </c>
      <c r="EZ5" s="82">
        <v>-6.0838483759581061</v>
      </c>
      <c r="FA5" s="135">
        <v>18.768799471888251</v>
      </c>
      <c r="FB5" s="83">
        <v>10.78967810506435</v>
      </c>
      <c r="FC5" s="84">
        <v>23.925315851068163</v>
      </c>
      <c r="FD5" s="83">
        <v>10.765752789213282</v>
      </c>
      <c r="FE5" s="84">
        <v>4.7850631702136326</v>
      </c>
      <c r="FF5" s="95"/>
      <c r="FG5" s="90">
        <v>3.729602016602223</v>
      </c>
      <c r="FH5" s="91">
        <v>-6.0663336459419008E-3</v>
      </c>
      <c r="FI5" s="82">
        <v>1.7851597051498021E-2</v>
      </c>
      <c r="FJ5" s="82">
        <v>152.61962864577092</v>
      </c>
      <c r="FK5" s="82">
        <v>-0.12004647282304211</v>
      </c>
      <c r="FL5" s="82">
        <v>159.43285714066462</v>
      </c>
      <c r="FM5" s="82">
        <v>-1.7723607517567801</v>
      </c>
      <c r="FN5" s="82">
        <v>172.0756849462426</v>
      </c>
      <c r="FO5" s="82">
        <v>-6.0127770141659695</v>
      </c>
      <c r="FP5" s="135">
        <v>18.541500953240444</v>
      </c>
      <c r="FQ5" s="83">
        <v>10.760946167811094</v>
      </c>
      <c r="FR5" s="84">
        <v>24.40212211375048</v>
      </c>
      <c r="FS5" s="83">
        <v>10.736544045697343</v>
      </c>
      <c r="FT5" s="84">
        <v>4.8804244227500959</v>
      </c>
      <c r="FU5" s="95"/>
      <c r="FV5" s="90">
        <v>3.7736861217743933</v>
      </c>
      <c r="FW5" s="91">
        <v>-6.064444364024031E-3</v>
      </c>
      <c r="FX5" s="82">
        <v>1.8081179083890859E-2</v>
      </c>
      <c r="FY5" s="82">
        <v>156.4113959466292</v>
      </c>
      <c r="FZ5" s="82">
        <v>-0.12611091718706613</v>
      </c>
      <c r="GA5" s="82">
        <v>163.23112571972834</v>
      </c>
      <c r="GB5" s="82">
        <v>-1.7513834549189213</v>
      </c>
      <c r="GC5" s="82">
        <v>175.89067618257326</v>
      </c>
      <c r="GD5" s="82">
        <v>-5.9416110237609026</v>
      </c>
      <c r="GE5" s="135">
        <v>18.314202434592637</v>
      </c>
      <c r="GF5" s="83">
        <v>10.731649567905533</v>
      </c>
      <c r="GG5" s="84">
        <v>24.903168800841868</v>
      </c>
      <c r="GH5" s="83">
        <v>10.706746399104691</v>
      </c>
      <c r="GI5" s="84">
        <v>4.9806337601683737</v>
      </c>
      <c r="GJ5" s="97"/>
      <c r="GK5" s="90">
        <v>3.8188856660170236</v>
      </c>
      <c r="GL5" s="91">
        <v>-6.0624596403564225E-3</v>
      </c>
      <c r="GM5" s="82">
        <v>1.8315953605179236E-2</v>
      </c>
      <c r="GN5" s="82">
        <v>160.24859756625139</v>
      </c>
      <c r="GO5" s="82">
        <v>-0.13217337682742256</v>
      </c>
      <c r="GP5" s="82">
        <v>167.07472128918374</v>
      </c>
      <c r="GQ5" s="82">
        <v>-1.7303785949456878</v>
      </c>
      <c r="GR5" s="82">
        <v>179.75079517428344</v>
      </c>
      <c r="GS5" s="82">
        <v>-5.8703515247476759</v>
      </c>
      <c r="GT5" s="135">
        <v>18.086903915944831</v>
      </c>
      <c r="GU5" s="83">
        <v>10.701764545951683</v>
      </c>
      <c r="GV5" s="84">
        <v>25.417177567151228</v>
      </c>
      <c r="GW5" s="83">
        <v>10.676347368384532</v>
      </c>
      <c r="GX5" s="84">
        <v>5.0834355134302456</v>
      </c>
      <c r="GY5" s="97"/>
      <c r="GZ5" s="90">
        <v>3.8652426649478993</v>
      </c>
      <c r="HA5" s="91">
        <v>-6.0603795061746103E-3</v>
      </c>
      <c r="HB5" s="82">
        <v>1.8556116113466411E-2</v>
      </c>
      <c r="HC5" s="82">
        <v>164.13239634731275</v>
      </c>
      <c r="HD5" s="82">
        <v>-0.13823375633359716</v>
      </c>
      <c r="HE5" s="82">
        <v>170.9648065910786</v>
      </c>
      <c r="HF5" s="82">
        <v>-1.709346502409919</v>
      </c>
      <c r="HG5" s="82">
        <v>183.65720440337665</v>
      </c>
      <c r="HH5" s="82">
        <v>-5.7989996386027016</v>
      </c>
      <c r="HI5" s="135">
        <v>17.859605397297024</v>
      </c>
      <c r="HJ5" s="83">
        <v>10.671254833801747</v>
      </c>
      <c r="HK5" s="84">
        <v>25.94458352503537</v>
      </c>
      <c r="HL5" s="83">
        <v>10.645310250276712</v>
      </c>
      <c r="HM5" s="84">
        <v>5.1889167050070739</v>
      </c>
      <c r="HN5" s="97"/>
      <c r="HO5" s="90">
        <v>3.9128012736299893</v>
      </c>
      <c r="HP5" s="91">
        <v>-6.0582039942155023E-3</v>
      </c>
      <c r="HQ5" s="82">
        <v>1.8801872081068229E-2</v>
      </c>
      <c r="HR5" s="82">
        <v>168.0639994930238</v>
      </c>
      <c r="HS5" s="82">
        <v>-0.14429196032781266</v>
      </c>
      <c r="HT5" s="82">
        <v>174.9025887296867</v>
      </c>
      <c r="HU5" s="82">
        <v>-1.6882875083130366</v>
      </c>
      <c r="HV5" s="82">
        <v>187.61111071722198</v>
      </c>
      <c r="HW5" s="82">
        <v>-5.7275564882563632</v>
      </c>
      <c r="HX5" s="135">
        <v>17.632306878649217</v>
      </c>
      <c r="HY5" s="83">
        <v>10.640107580284898</v>
      </c>
      <c r="HZ5" s="84">
        <v>26.481583082135884</v>
      </c>
      <c r="IA5" s="83">
        <v>10.613625997202762</v>
      </c>
      <c r="IB5" s="84">
        <v>5.2963166164271769</v>
      </c>
      <c r="IC5" s="97"/>
      <c r="ID5" s="90">
        <v>3.9616079244676894</v>
      </c>
      <c r="IE5" s="91">
        <v>-6.0559331387172082E-3</v>
      </c>
      <c r="IF5" s="82">
        <v>1.9053437597391944E-2</v>
      </c>
      <c r="IG5" s="82">
        <v>172.04466085508889</v>
      </c>
      <c r="IH5" s="82">
        <v>-0.15034789346652988</v>
      </c>
      <c r="II5" s="82">
        <v>178.88932145946791</v>
      </c>
      <c r="IJ5" s="82">
        <v>-1.6672019440798387</v>
      </c>
      <c r="IK5" s="82">
        <v>191.61376761651826</v>
      </c>
      <c r="IL5" s="82">
        <v>-5.6560231980753564</v>
      </c>
      <c r="IM5" s="135">
        <v>17.40500836000141</v>
      </c>
      <c r="IN5" s="83">
        <v>10.608334617464397</v>
      </c>
      <c r="IO5" s="84">
        <v>27.011046137751293</v>
      </c>
      <c r="IP5" s="83">
        <v>10.581323571326646</v>
      </c>
      <c r="IQ5" s="84">
        <v>5.4022092275502587</v>
      </c>
      <c r="IR5" s="97"/>
      <c r="IS5" s="90">
        <v>4.0117114759081112</v>
      </c>
      <c r="IT5" s="91">
        <v>-6.0535669754181662E-3</v>
      </c>
      <c r="IU5" s="82">
        <v>1.9311040062186056E-2</v>
      </c>
      <c r="IV5" s="82">
        <v>176.07568337105917</v>
      </c>
      <c r="IW5" s="82">
        <v>-0.15640146044194805</v>
      </c>
      <c r="IX5" s="82">
        <v>182.9263076224226</v>
      </c>
      <c r="IY5" s="82">
        <v>-1.6460901415532798</v>
      </c>
      <c r="IZ5" s="82">
        <v>195.66647769265256</v>
      </c>
      <c r="JA5" s="82">
        <v>-5.5844008938449896</v>
      </c>
      <c r="JB5" s="135">
        <v>17.177709841353604</v>
      </c>
      <c r="JC5" s="83">
        <v>10.575932708607132</v>
      </c>
      <c r="JD5" s="84">
        <v>27.5652226019929</v>
      </c>
      <c r="JE5" s="83">
        <v>10.548367486005139</v>
      </c>
      <c r="JF5" s="84">
        <v>5.5130445203985801</v>
      </c>
      <c r="JG5" s="97"/>
      <c r="JH5" s="90">
        <v>4.0631633729482646</v>
      </c>
      <c r="JI5" s="91">
        <v>-6.0511055415569531E-3</v>
      </c>
      <c r="JJ5" s="82">
        <v>1.957491893383136E-2</v>
      </c>
      <c r="JK5" s="82">
        <v>180.15842166294127</v>
      </c>
      <c r="JL5" s="82">
        <v>-0.16245256598350499</v>
      </c>
      <c r="JM5" s="82">
        <v>187.01490174670207</v>
      </c>
      <c r="JN5" s="82">
        <v>-1.6249524329892537</v>
      </c>
      <c r="JO5" s="82">
        <v>199.77059522631447</v>
      </c>
      <c r="JP5" s="82">
        <v>-5.5126907027514722</v>
      </c>
      <c r="JQ5" s="135">
        <v>16.950411322705797</v>
      </c>
      <c r="JR5" s="83">
        <v>10.542842874613156</v>
      </c>
      <c r="JS5" s="84">
        <v>28.160133576980328</v>
      </c>
      <c r="JT5" s="83">
        <v>10.514682741036175</v>
      </c>
      <c r="JU5" s="84">
        <v>5.6320267153960657</v>
      </c>
      <c r="JV5" s="92">
        <v>17.053430994986687</v>
      </c>
    </row>
    <row r="6" spans="1:283" x14ac:dyDescent="0.3">
      <c r="B6" s="25" t="s">
        <v>65</v>
      </c>
      <c r="C6" s="25" t="s">
        <v>65</v>
      </c>
      <c r="D6" s="25" t="s">
        <v>65</v>
      </c>
      <c r="F6" s="25" t="s">
        <v>65</v>
      </c>
      <c r="G6" s="25" t="s">
        <v>65</v>
      </c>
      <c r="H6" s="24"/>
      <c r="I6" s="25" t="s">
        <v>65</v>
      </c>
      <c r="J6" s="25" t="s">
        <v>65</v>
      </c>
      <c r="K6" s="24"/>
      <c r="L6" s="25" t="s">
        <v>65</v>
      </c>
      <c r="M6" s="25" t="s">
        <v>65</v>
      </c>
      <c r="N6" s="24"/>
      <c r="O6" s="25" t="s">
        <v>65</v>
      </c>
      <c r="P6" s="25" t="s">
        <v>65</v>
      </c>
      <c r="T6" s="212" t="s">
        <v>333</v>
      </c>
      <c r="U6" s="213"/>
      <c r="V6" s="34" t="s">
        <v>334</v>
      </c>
      <c r="W6" s="34" t="s">
        <v>334</v>
      </c>
      <c r="X6" s="214" t="s">
        <v>335</v>
      </c>
      <c r="Y6" s="215"/>
      <c r="AC6" s="27" t="s">
        <v>80</v>
      </c>
      <c r="AD6" s="7"/>
      <c r="AE6" s="27" t="s">
        <v>80</v>
      </c>
      <c r="AF6" s="24"/>
      <c r="AH6" s="28"/>
      <c r="AI6" s="28"/>
      <c r="AJ6" s="28"/>
      <c r="AK6" s="28"/>
      <c r="AL6" s="25" t="s">
        <v>65</v>
      </c>
      <c r="AM6" s="25" t="s">
        <v>65</v>
      </c>
      <c r="AN6" s="25" t="s">
        <v>336</v>
      </c>
      <c r="AO6" s="145" t="s">
        <v>84</v>
      </c>
      <c r="AP6" s="146" t="s">
        <v>85</v>
      </c>
      <c r="AQ6" s="24"/>
      <c r="AR6" s="57" t="s">
        <v>86</v>
      </c>
      <c r="AS6" s="24"/>
      <c r="AT6" s="58" t="s">
        <v>337</v>
      </c>
      <c r="AU6" s="58" t="s">
        <v>337</v>
      </c>
      <c r="BA6" s="27" t="s">
        <v>80</v>
      </c>
      <c r="BB6" s="7"/>
      <c r="BC6" s="27" t="s">
        <v>80</v>
      </c>
      <c r="BD6" s="24"/>
      <c r="BF6" s="24"/>
      <c r="BG6" s="57" t="s">
        <v>86</v>
      </c>
      <c r="BH6" s="24"/>
      <c r="BI6" s="58" t="s">
        <v>337</v>
      </c>
      <c r="BJ6" s="58" t="s">
        <v>337</v>
      </c>
      <c r="BP6" s="27" t="s">
        <v>80</v>
      </c>
      <c r="BQ6" s="7"/>
      <c r="BR6" s="27" t="s">
        <v>80</v>
      </c>
      <c r="BS6" s="24"/>
      <c r="BU6" s="24"/>
      <c r="BV6" s="57" t="s">
        <v>86</v>
      </c>
      <c r="BW6" s="24"/>
      <c r="BX6" s="58" t="s">
        <v>337</v>
      </c>
      <c r="BY6" s="58" t="s">
        <v>337</v>
      </c>
      <c r="CE6" s="27" t="s">
        <v>80</v>
      </c>
      <c r="CF6" s="7"/>
      <c r="CG6" s="27" t="s">
        <v>80</v>
      </c>
      <c r="CH6" s="24"/>
      <c r="CJ6" s="24"/>
      <c r="CK6" s="57" t="s">
        <v>86</v>
      </c>
      <c r="CL6" s="24"/>
      <c r="CM6" s="58" t="s">
        <v>337</v>
      </c>
      <c r="CN6" s="58" t="s">
        <v>337</v>
      </c>
      <c r="CT6" s="27" t="s">
        <v>80</v>
      </c>
      <c r="CU6" s="7"/>
      <c r="CV6" s="27" t="s">
        <v>80</v>
      </c>
      <c r="CW6" s="24"/>
      <c r="CY6" s="24"/>
      <c r="CZ6" s="57" t="s">
        <v>86</v>
      </c>
      <c r="DA6" s="24"/>
      <c r="DB6" s="58" t="s">
        <v>337</v>
      </c>
      <c r="DC6" s="58" t="s">
        <v>337</v>
      </c>
      <c r="DI6" s="27" t="s">
        <v>80</v>
      </c>
      <c r="DJ6" s="7"/>
      <c r="DK6" s="27" t="s">
        <v>80</v>
      </c>
      <c r="DL6" s="24"/>
      <c r="DN6" s="24"/>
      <c r="DO6" s="57" t="s">
        <v>86</v>
      </c>
      <c r="DP6" s="24"/>
      <c r="DQ6" s="58" t="s">
        <v>337</v>
      </c>
      <c r="DR6" s="58" t="s">
        <v>337</v>
      </c>
      <c r="DX6" s="27" t="s">
        <v>80</v>
      </c>
      <c r="DY6" s="7"/>
      <c r="DZ6" s="27" t="s">
        <v>80</v>
      </c>
      <c r="EA6" s="24"/>
      <c r="EC6" s="24"/>
      <c r="ED6" s="57" t="s">
        <v>86</v>
      </c>
      <c r="EE6" s="24"/>
      <c r="EF6" s="58" t="s">
        <v>337</v>
      </c>
      <c r="EG6" s="58" t="s">
        <v>337</v>
      </c>
      <c r="EM6" s="27" t="s">
        <v>80</v>
      </c>
      <c r="EN6" s="7"/>
      <c r="EO6" s="27" t="s">
        <v>80</v>
      </c>
      <c r="EP6" s="24"/>
      <c r="ER6" s="24"/>
      <c r="ES6" s="57" t="s">
        <v>86</v>
      </c>
      <c r="ET6" s="24"/>
      <c r="EU6" s="58" t="s">
        <v>337</v>
      </c>
      <c r="EV6" s="58" t="s">
        <v>337</v>
      </c>
      <c r="FB6" s="27" t="s">
        <v>80</v>
      </c>
      <c r="FC6" s="7"/>
      <c r="FD6" s="27" t="s">
        <v>80</v>
      </c>
      <c r="FE6" s="24"/>
      <c r="FG6" s="24"/>
      <c r="FH6" s="57" t="s">
        <v>86</v>
      </c>
      <c r="FI6" s="24"/>
      <c r="FJ6" s="58" t="s">
        <v>337</v>
      </c>
      <c r="FK6" s="58" t="s">
        <v>337</v>
      </c>
      <c r="FQ6" s="27" t="s">
        <v>80</v>
      </c>
      <c r="FR6" s="7"/>
      <c r="FS6" s="27" t="s">
        <v>80</v>
      </c>
      <c r="FT6" s="24"/>
      <c r="FV6" s="24"/>
      <c r="FW6" s="57" t="s">
        <v>86</v>
      </c>
      <c r="FX6" s="24"/>
      <c r="FY6" s="58" t="s">
        <v>337</v>
      </c>
      <c r="FZ6" s="58" t="s">
        <v>337</v>
      </c>
      <c r="GF6" s="27" t="s">
        <v>80</v>
      </c>
      <c r="GG6" s="7"/>
      <c r="GH6" s="27" t="s">
        <v>80</v>
      </c>
      <c r="GI6" s="24"/>
      <c r="GK6" s="24"/>
      <c r="GL6" s="57" t="s">
        <v>86</v>
      </c>
      <c r="GM6" s="24"/>
      <c r="GN6" s="58" t="s">
        <v>337</v>
      </c>
      <c r="GO6" s="58" t="s">
        <v>337</v>
      </c>
      <c r="GP6" s="6"/>
      <c r="GQ6" s="6"/>
      <c r="GR6" s="6"/>
      <c r="GS6" s="6"/>
      <c r="GT6" s="6"/>
      <c r="GU6" s="27" t="s">
        <v>80</v>
      </c>
      <c r="GV6" s="7"/>
      <c r="GW6" s="27" t="s">
        <v>80</v>
      </c>
      <c r="GX6" s="24"/>
      <c r="GZ6" s="24"/>
      <c r="HA6" s="57" t="s">
        <v>86</v>
      </c>
      <c r="HB6" s="24"/>
      <c r="HC6" s="58" t="s">
        <v>337</v>
      </c>
      <c r="HD6" s="58" t="s">
        <v>337</v>
      </c>
      <c r="HE6" s="6"/>
      <c r="HF6" s="6"/>
      <c r="HG6" s="6"/>
      <c r="HH6" s="6"/>
      <c r="HI6" s="6"/>
      <c r="HJ6" s="27" t="s">
        <v>80</v>
      </c>
      <c r="HK6" s="7"/>
      <c r="HL6" s="27" t="s">
        <v>80</v>
      </c>
      <c r="HM6" s="24"/>
      <c r="HO6" s="24"/>
      <c r="HP6" s="57" t="s">
        <v>86</v>
      </c>
      <c r="HQ6" s="24"/>
      <c r="HR6" s="58" t="s">
        <v>337</v>
      </c>
      <c r="HS6" s="58" t="s">
        <v>337</v>
      </c>
      <c r="HT6" s="6"/>
      <c r="HU6" s="6"/>
      <c r="HV6" s="6"/>
      <c r="HW6" s="6"/>
      <c r="HX6" s="6"/>
      <c r="HY6" s="27" t="s">
        <v>80</v>
      </c>
      <c r="HZ6" s="7"/>
      <c r="IA6" s="27" t="s">
        <v>80</v>
      </c>
      <c r="IB6" s="24"/>
      <c r="ID6" s="24"/>
      <c r="IE6" s="57" t="s">
        <v>86</v>
      </c>
      <c r="IF6" s="24"/>
      <c r="IG6" s="58" t="s">
        <v>337</v>
      </c>
      <c r="IH6" s="58" t="s">
        <v>337</v>
      </c>
      <c r="II6" s="6"/>
      <c r="IJ6" s="6"/>
      <c r="IK6" s="6"/>
      <c r="IL6" s="6"/>
      <c r="IM6" s="6"/>
      <c r="IN6" s="27" t="s">
        <v>80</v>
      </c>
      <c r="IO6" s="7"/>
      <c r="IP6" s="27" t="s">
        <v>80</v>
      </c>
      <c r="IQ6" s="24"/>
      <c r="IS6" s="24"/>
      <c r="IT6" s="57" t="s">
        <v>86</v>
      </c>
      <c r="IU6" s="24"/>
      <c r="IV6" s="58" t="s">
        <v>337</v>
      </c>
      <c r="IW6" s="58" t="s">
        <v>337</v>
      </c>
      <c r="IX6" s="6"/>
      <c r="IY6" s="6"/>
      <c r="IZ6" s="6"/>
      <c r="JA6" s="6"/>
      <c r="JB6" s="6"/>
      <c r="JC6" s="27" t="s">
        <v>80</v>
      </c>
      <c r="JD6" s="7"/>
      <c r="JE6" s="27" t="s">
        <v>80</v>
      </c>
      <c r="JF6" s="24"/>
      <c r="JH6" s="24"/>
      <c r="JI6" s="57" t="s">
        <v>86</v>
      </c>
      <c r="JJ6" s="24"/>
      <c r="JK6" s="58" t="s">
        <v>337</v>
      </c>
      <c r="JL6" s="58" t="s">
        <v>337</v>
      </c>
      <c r="JM6" s="6"/>
      <c r="JN6" s="6"/>
      <c r="JO6" s="6"/>
      <c r="JP6" s="6"/>
      <c r="JQ6" s="6"/>
      <c r="JR6" s="27" t="s">
        <v>80</v>
      </c>
      <c r="JS6" s="7"/>
      <c r="JT6" s="27" t="s">
        <v>80</v>
      </c>
      <c r="JU6" s="24"/>
      <c r="JV6" s="27" t="s">
        <v>80</v>
      </c>
    </row>
    <row r="7" spans="1:283" x14ac:dyDescent="0.3">
      <c r="B7" s="24">
        <v>11.01788</v>
      </c>
      <c r="C7" s="1">
        <v>20.875599999999999</v>
      </c>
      <c r="D7" s="24">
        <v>117.96044475646416</v>
      </c>
      <c r="E7" s="31" t="s">
        <v>338</v>
      </c>
      <c r="F7" s="24">
        <v>121.4328245502987</v>
      </c>
      <c r="G7" s="24">
        <v>20.619700000000002</v>
      </c>
      <c r="H7" s="32" t="s">
        <v>339</v>
      </c>
      <c r="I7" s="24">
        <v>121.4328245502987</v>
      </c>
      <c r="J7" s="24">
        <v>20.619700000000002</v>
      </c>
      <c r="K7" s="32" t="s">
        <v>339</v>
      </c>
      <c r="L7" s="24">
        <v>121.4328245502987</v>
      </c>
      <c r="M7" s="24">
        <v>20.619700000000002</v>
      </c>
      <c r="N7" s="32" t="s">
        <v>339</v>
      </c>
      <c r="O7" s="24">
        <v>121.4328245502987</v>
      </c>
      <c r="P7" s="24">
        <v>20.619700000000002</v>
      </c>
      <c r="T7" s="216" t="s">
        <v>340</v>
      </c>
      <c r="U7" s="217"/>
      <c r="V7" s="35">
        <v>120.57677571854512</v>
      </c>
      <c r="W7" s="35">
        <v>0.49628999632963017</v>
      </c>
      <c r="X7" s="35">
        <v>127.1157009793944</v>
      </c>
      <c r="Y7" s="36">
        <v>-1.9598617565201504</v>
      </c>
      <c r="AC7" s="24">
        <v>120.47609105767005</v>
      </c>
      <c r="AD7" s="32" t="s">
        <v>14</v>
      </c>
      <c r="AE7" s="24">
        <v>123.31997071286463</v>
      </c>
      <c r="AF7" s="32" t="s">
        <v>14</v>
      </c>
      <c r="AH7" s="28"/>
      <c r="AI7" s="28"/>
      <c r="AJ7" s="28"/>
      <c r="AK7" s="28"/>
      <c r="AL7" s="24">
        <v>175.94695809770215</v>
      </c>
      <c r="AM7" s="24">
        <v>17.401299999999999</v>
      </c>
      <c r="AN7" s="8">
        <v>0.20497332381187428</v>
      </c>
      <c r="AO7" s="147">
        <v>2.0863866190268254E-8</v>
      </c>
      <c r="AP7" s="50">
        <v>3.218858371108374E-2</v>
      </c>
      <c r="AQ7" s="24"/>
      <c r="AR7" s="51">
        <v>-6.078008745928609E-3</v>
      </c>
      <c r="AS7" s="24"/>
      <c r="AT7" s="24">
        <v>124.00338265994353</v>
      </c>
      <c r="AU7" s="24">
        <v>0.49104454346249304</v>
      </c>
      <c r="BA7" s="24">
        <v>123.88946693853053</v>
      </c>
      <c r="BB7" s="32" t="s">
        <v>14</v>
      </c>
      <c r="BC7" s="24">
        <v>126.76372558252821</v>
      </c>
      <c r="BD7" s="32" t="s">
        <v>14</v>
      </c>
      <c r="BF7" s="24"/>
      <c r="BG7" s="51">
        <v>-6.0768839421446374E-3</v>
      </c>
      <c r="BH7" s="24"/>
      <c r="BI7" s="24">
        <v>127.46663516463013</v>
      </c>
      <c r="BJ7" s="24">
        <v>0.48579136257479566</v>
      </c>
      <c r="BL7" s="6">
        <v>-1.9184023861158861</v>
      </c>
      <c r="BP7" s="24">
        <v>127.33911642958168</v>
      </c>
      <c r="BQ7" s="32" t="s">
        <v>14</v>
      </c>
      <c r="BR7" s="24">
        <v>130.24445631901614</v>
      </c>
      <c r="BS7" s="32" t="s">
        <v>14</v>
      </c>
      <c r="BU7" s="24"/>
      <c r="BV7" s="51">
        <v>-6.0756635008378758E-3</v>
      </c>
      <c r="BW7" s="24"/>
      <c r="BX7" s="24">
        <v>130.96737989976103</v>
      </c>
      <c r="BY7" s="24">
        <v>0.48053053634068676</v>
      </c>
      <c r="CA7" s="6">
        <v>-1.8976272501732829</v>
      </c>
      <c r="CE7" s="24">
        <v>130.82587415486128</v>
      </c>
      <c r="CF7" s="32" t="s">
        <v>14</v>
      </c>
      <c r="CG7" s="24">
        <v>133.76302157191262</v>
      </c>
      <c r="CH7" s="32" t="s">
        <v>14</v>
      </c>
      <c r="CJ7" s="24"/>
      <c r="CK7" s="51">
        <v>-6.0743474412155345E-3</v>
      </c>
      <c r="CL7" s="24"/>
      <c r="CM7" s="24">
        <v>134.50649249722812</v>
      </c>
      <c r="CN7" s="24">
        <v>0.47526214755463686</v>
      </c>
      <c r="CP7" s="6">
        <v>-1.8768222495219282</v>
      </c>
      <c r="CT7" s="24">
        <v>134.35060314808581</v>
      </c>
      <c r="CU7" s="32" t="s">
        <v>14</v>
      </c>
      <c r="CV7" s="24">
        <v>137.32030951095345</v>
      </c>
      <c r="CW7" s="32" t="s">
        <v>14</v>
      </c>
      <c r="CY7" s="24"/>
      <c r="CZ7" s="51">
        <v>-6.0729357839896568E-3</v>
      </c>
      <c r="DA7" s="24"/>
      <c r="DB7" s="24">
        <v>138.08487889243872</v>
      </c>
      <c r="DC7" s="24">
        <v>0.46998627913013535</v>
      </c>
      <c r="DE7" s="6">
        <v>-1.8559877115892891</v>
      </c>
      <c r="DI7" s="24">
        <v>137.91419615913816</v>
      </c>
      <c r="DJ7" s="32" t="s">
        <v>14</v>
      </c>
      <c r="DK7" s="24">
        <v>140.91723919739653</v>
      </c>
      <c r="DL7" s="32" t="s">
        <v>14</v>
      </c>
      <c r="DN7" s="24"/>
      <c r="DO7" s="51">
        <v>-6.0714285513767934E-3</v>
      </c>
      <c r="DP7" s="24"/>
      <c r="DQ7" s="24">
        <v>141.70347674131722</v>
      </c>
      <c r="DR7" s="24">
        <v>0.46470301409838588</v>
      </c>
      <c r="DT7" s="6">
        <v>-1.8351239642676902</v>
      </c>
      <c r="DX7" s="24">
        <v>141.51757703632666</v>
      </c>
      <c r="DY7" s="32" t="s">
        <v>14</v>
      </c>
      <c r="DZ7" s="24">
        <v>144.55476203576629</v>
      </c>
      <c r="EA7" s="32" t="s">
        <v>14</v>
      </c>
      <c r="EC7" s="24"/>
      <c r="ED7" s="51">
        <v>-6.0698257670976528E-3</v>
      </c>
      <c r="EE7" s="24"/>
      <c r="EF7" s="24">
        <v>145.36325692107803</v>
      </c>
      <c r="EG7" s="24">
        <v>0.45941243560699885</v>
      </c>
      <c r="EI7" s="6">
        <v>-1.8142313359091489</v>
      </c>
      <c r="EM7" s="24">
        <v>145.16170218992167</v>
      </c>
      <c r="EN7" s="32" t="s">
        <v>14</v>
      </c>
      <c r="EO7" s="24">
        <v>148.23386331186478</v>
      </c>
      <c r="EP7" s="32" t="s">
        <v>14</v>
      </c>
      <c r="ER7" s="24"/>
      <c r="ES7" s="51">
        <v>-6.0681274563767268E-3</v>
      </c>
      <c r="ET7" s="24"/>
      <c r="EU7" s="24">
        <v>149.06522512078482</v>
      </c>
      <c r="EV7" s="24">
        <v>0.45411462691868371</v>
      </c>
      <c r="EX7" s="6">
        <v>-1.7933101553202127</v>
      </c>
      <c r="FB7" s="24">
        <v>148.8475621427722</v>
      </c>
      <c r="FC7" s="32" t="s">
        <v>14</v>
      </c>
      <c r="FD7" s="24">
        <v>151.95556382327405</v>
      </c>
      <c r="FE7" s="32" t="s">
        <v>14</v>
      </c>
      <c r="FG7" s="24"/>
      <c r="FH7" s="51">
        <v>-6.0663336459418991E-3</v>
      </c>
      <c r="FI7" s="24"/>
      <c r="FJ7" s="24">
        <v>152.81042352821902</v>
      </c>
      <c r="FK7" s="24">
        <v>0.44880967140993783</v>
      </c>
      <c r="FM7" s="6">
        <v>-1.7723607517567801</v>
      </c>
      <c r="FQ7" s="24">
        <v>152.57618317429402</v>
      </c>
      <c r="FR7" s="32" t="s">
        <v>14</v>
      </c>
      <c r="FS7" s="24">
        <v>155.720921609106</v>
      </c>
      <c r="FT7" s="32" t="s">
        <v>14</v>
      </c>
      <c r="FV7" s="24"/>
      <c r="FW7" s="51">
        <v>-6.0644443640240154E-3</v>
      </c>
      <c r="FX7" s="24"/>
      <c r="FY7" s="24">
        <v>156.59993262014291</v>
      </c>
      <c r="FZ7" s="24">
        <v>0.44349765256973495</v>
      </c>
      <c r="GB7" s="6">
        <v>-1.7513834549189213</v>
      </c>
      <c r="GF7" s="24">
        <v>156.34862906465904</v>
      </c>
      <c r="GG7" s="32" t="s">
        <v>14</v>
      </c>
      <c r="GH7" s="24">
        <v>159.53103378633989</v>
      </c>
      <c r="GI7" s="32" t="s">
        <v>14</v>
      </c>
      <c r="GK7" s="24"/>
      <c r="GL7" s="51">
        <v>-6.0624596403564459E-3</v>
      </c>
      <c r="GM7" s="24"/>
      <c r="GN7" s="24">
        <v>160.43487306365532</v>
      </c>
      <c r="GO7" s="24">
        <v>0.43817865399821088</v>
      </c>
      <c r="GP7" s="6"/>
      <c r="GQ7" s="6">
        <v>-1.7303785949456878</v>
      </c>
      <c r="GR7" s="6"/>
      <c r="GS7" s="6"/>
      <c r="GT7" s="6"/>
      <c r="GU7" s="24">
        <v>160.1660029466035</v>
      </c>
      <c r="GV7" s="32" t="s">
        <v>14</v>
      </c>
      <c r="GW7" s="24">
        <v>163.38703850072676</v>
      </c>
      <c r="GX7" s="32" t="s">
        <v>14</v>
      </c>
      <c r="GZ7" s="24"/>
      <c r="HA7" s="51">
        <v>-6.060379506174619E-3</v>
      </c>
      <c r="HB7" s="24"/>
      <c r="HC7" s="24">
        <v>164.3164077370177</v>
      </c>
      <c r="HD7" s="24">
        <v>0.43285275940534806</v>
      </c>
      <c r="HE7" s="6"/>
      <c r="HF7" s="6">
        <v>-1.709346502409919</v>
      </c>
      <c r="HG7" s="6"/>
      <c r="HH7" s="6"/>
      <c r="HI7" s="6"/>
      <c r="HJ7" s="24">
        <v>164.02944927292265</v>
      </c>
      <c r="HK7" s="32" t="s">
        <v>14</v>
      </c>
      <c r="HL7" s="24">
        <v>167.29011700094765</v>
      </c>
      <c r="HM7" s="32" t="s">
        <v>14</v>
      </c>
      <c r="HO7" s="24"/>
      <c r="HP7" s="51">
        <v>-6.0582039942155197E-3</v>
      </c>
      <c r="HQ7" s="24"/>
      <c r="HR7" s="24">
        <v>168.24574387907299</v>
      </c>
      <c r="HS7" s="24">
        <v>0.42752005260965764</v>
      </c>
      <c r="HT7" s="6"/>
      <c r="HU7" s="6">
        <v>-1.6882875083130366</v>
      </c>
      <c r="HV7" s="6"/>
      <c r="HW7" s="6"/>
      <c r="HX7" s="6"/>
      <c r="HY7" s="24">
        <v>167.94015590843316</v>
      </c>
      <c r="HZ7" s="32" t="s">
        <v>14</v>
      </c>
      <c r="IA7" s="24">
        <v>171.24149584548957</v>
      </c>
      <c r="IB7" s="32" t="s">
        <v>14</v>
      </c>
      <c r="ID7" s="24"/>
      <c r="IE7" s="51">
        <v>-6.0559331387171865E-3</v>
      </c>
      <c r="IF7" s="24"/>
      <c r="IG7" s="24">
        <v>172.22413537720342</v>
      </c>
      <c r="IH7" s="24">
        <v>0.42218061753686076</v>
      </c>
      <c r="II7" s="6"/>
      <c r="IJ7" s="6">
        <v>-1.6672019440798387</v>
      </c>
      <c r="IK7" s="6"/>
      <c r="IL7" s="6"/>
      <c r="IM7" s="6"/>
      <c r="IN7" s="24">
        <v>171.89935635597271</v>
      </c>
      <c r="IO7" s="32" t="s">
        <v>14</v>
      </c>
      <c r="IP7" s="24">
        <v>175.24244925256281</v>
      </c>
      <c r="IQ7" s="32" t="s">
        <v>14</v>
      </c>
      <c r="IS7" s="24"/>
      <c r="IT7" s="51">
        <v>-6.0535669754181662E-3</v>
      </c>
      <c r="IU7" s="24"/>
      <c r="IV7" s="24">
        <v>176.25288520468308</v>
      </c>
      <c r="IW7" s="24">
        <v>0.41683453821856797</v>
      </c>
      <c r="IX7" s="6"/>
      <c r="IY7" s="6">
        <v>-1.6460901415532798</v>
      </c>
      <c r="IZ7" s="6"/>
      <c r="JA7" s="6"/>
      <c r="JB7" s="6"/>
      <c r="JC7" s="24">
        <v>175.9083321268748</v>
      </c>
      <c r="JD7" s="32" t="s">
        <v>14</v>
      </c>
      <c r="JE7" s="24">
        <v>179.29430160433168</v>
      </c>
      <c r="JF7" s="32" t="s">
        <v>14</v>
      </c>
      <c r="JH7" s="24"/>
      <c r="JI7" s="51">
        <v>-6.0511055415569488E-3</v>
      </c>
      <c r="JJ7" s="24"/>
      <c r="JK7" s="24">
        <v>180.33334801928603</v>
      </c>
      <c r="JL7" s="24">
        <v>0.41148189879095609</v>
      </c>
      <c r="JM7" s="6"/>
      <c r="JN7" s="6">
        <v>-1.6249524329892537</v>
      </c>
      <c r="JO7" s="6"/>
      <c r="JP7" s="6"/>
      <c r="JQ7" s="6"/>
      <c r="JR7" s="24">
        <v>179.96841526731848</v>
      </c>
      <c r="JS7" s="32" t="s">
        <v>14</v>
      </c>
      <c r="JT7" s="24">
        <v>183.39843011778206</v>
      </c>
      <c r="JU7" s="32" t="s">
        <v>14</v>
      </c>
      <c r="JV7" s="63">
        <v>183.39843011778206</v>
      </c>
    </row>
    <row r="8" spans="1:283" x14ac:dyDescent="0.3">
      <c r="B8" s="1">
        <v>44</v>
      </c>
      <c r="C8" s="26" t="s">
        <v>66</v>
      </c>
      <c r="D8" s="26" t="s">
        <v>66</v>
      </c>
      <c r="F8" s="33">
        <v>45</v>
      </c>
      <c r="G8" s="26" t="s">
        <v>66</v>
      </c>
      <c r="H8" s="31" t="s">
        <v>68</v>
      </c>
      <c r="I8" s="33">
        <v>45</v>
      </c>
      <c r="J8" s="26" t="s">
        <v>66</v>
      </c>
      <c r="K8" s="31" t="s">
        <v>68</v>
      </c>
      <c r="L8" s="33">
        <v>45</v>
      </c>
      <c r="M8" s="26" t="s">
        <v>66</v>
      </c>
      <c r="N8" s="31" t="s">
        <v>68</v>
      </c>
      <c r="O8" s="33">
        <v>45</v>
      </c>
      <c r="P8" s="26" t="s">
        <v>66</v>
      </c>
      <c r="AC8" s="25" t="s">
        <v>65</v>
      </c>
      <c r="AD8" s="25" t="s">
        <v>65</v>
      </c>
      <c r="AE8" s="25" t="s">
        <v>65</v>
      </c>
      <c r="AF8" s="25" t="s">
        <v>65</v>
      </c>
      <c r="AH8" s="28"/>
      <c r="AI8" s="28"/>
      <c r="AJ8" s="28"/>
      <c r="AK8" s="28"/>
      <c r="AL8" s="33">
        <v>64</v>
      </c>
      <c r="AM8" s="26" t="s">
        <v>66</v>
      </c>
      <c r="AN8" s="8"/>
      <c r="AO8" s="143"/>
      <c r="AP8" s="122"/>
      <c r="AQ8" s="122"/>
      <c r="BA8" s="25" t="s">
        <v>65</v>
      </c>
      <c r="BB8" s="25" t="s">
        <v>65</v>
      </c>
      <c r="BC8" s="25" t="s">
        <v>65</v>
      </c>
      <c r="BD8" s="25" t="s">
        <v>65</v>
      </c>
      <c r="BF8" s="24"/>
      <c r="BH8" s="56"/>
      <c r="BP8" s="25" t="s">
        <v>65</v>
      </c>
      <c r="BQ8" s="25" t="s">
        <v>65</v>
      </c>
      <c r="BR8" s="25" t="s">
        <v>65</v>
      </c>
      <c r="BS8" s="25" t="s">
        <v>65</v>
      </c>
      <c r="BU8" s="24"/>
      <c r="BW8" s="56"/>
      <c r="CE8" s="25" t="s">
        <v>65</v>
      </c>
      <c r="CF8" s="25" t="s">
        <v>65</v>
      </c>
      <c r="CG8" s="25" t="s">
        <v>65</v>
      </c>
      <c r="CH8" s="25" t="s">
        <v>65</v>
      </c>
      <c r="CJ8" s="24"/>
      <c r="CL8" s="56"/>
      <c r="CT8" s="25" t="s">
        <v>65</v>
      </c>
      <c r="CU8" s="25" t="s">
        <v>65</v>
      </c>
      <c r="CV8" s="25" t="s">
        <v>65</v>
      </c>
      <c r="CW8" s="25" t="s">
        <v>65</v>
      </c>
      <c r="CY8" s="24"/>
      <c r="DA8" s="56"/>
      <c r="DI8" s="25" t="s">
        <v>65</v>
      </c>
      <c r="DJ8" s="25" t="s">
        <v>65</v>
      </c>
      <c r="DK8" s="25" t="s">
        <v>65</v>
      </c>
      <c r="DL8" s="25" t="s">
        <v>65</v>
      </c>
      <c r="DN8" s="24"/>
      <c r="DP8" s="56"/>
      <c r="DX8" s="25" t="s">
        <v>65</v>
      </c>
      <c r="DY8" s="25" t="s">
        <v>65</v>
      </c>
      <c r="DZ8" s="25" t="s">
        <v>65</v>
      </c>
      <c r="EA8" s="25" t="s">
        <v>65</v>
      </c>
      <c r="EC8" s="24"/>
      <c r="EE8" s="56"/>
      <c r="EM8" s="25" t="s">
        <v>65</v>
      </c>
      <c r="EN8" s="25" t="s">
        <v>65</v>
      </c>
      <c r="EO8" s="25" t="s">
        <v>65</v>
      </c>
      <c r="EP8" s="25" t="s">
        <v>65</v>
      </c>
      <c r="ER8" s="24"/>
      <c r="ET8" s="56"/>
      <c r="FB8" s="25" t="s">
        <v>65</v>
      </c>
      <c r="FC8" s="25" t="s">
        <v>65</v>
      </c>
      <c r="FD8" s="25" t="s">
        <v>65</v>
      </c>
      <c r="FE8" s="25" t="s">
        <v>65</v>
      </c>
      <c r="FG8" s="24"/>
      <c r="FI8" s="56"/>
      <c r="FQ8" s="25" t="s">
        <v>65</v>
      </c>
      <c r="FR8" s="25" t="s">
        <v>65</v>
      </c>
      <c r="FS8" s="25" t="s">
        <v>65</v>
      </c>
      <c r="FT8" s="25" t="s">
        <v>65</v>
      </c>
      <c r="FV8" s="24"/>
      <c r="FX8" s="56"/>
      <c r="GF8" s="25" t="s">
        <v>65</v>
      </c>
      <c r="GG8" s="25" t="s">
        <v>65</v>
      </c>
      <c r="GH8" s="25" t="s">
        <v>65</v>
      </c>
      <c r="GI8" s="25" t="s">
        <v>65</v>
      </c>
      <c r="GK8" s="24"/>
      <c r="GL8" s="6"/>
      <c r="GM8" s="56"/>
      <c r="GN8" s="6"/>
      <c r="GO8" s="6"/>
      <c r="GP8" s="6"/>
      <c r="GQ8" s="6"/>
      <c r="GR8" s="6"/>
      <c r="GS8" s="6"/>
      <c r="GT8" s="6"/>
      <c r="GU8" s="25" t="s">
        <v>65</v>
      </c>
      <c r="GV8" s="25" t="s">
        <v>65</v>
      </c>
      <c r="GW8" s="25" t="s">
        <v>65</v>
      </c>
      <c r="GX8" s="25" t="s">
        <v>65</v>
      </c>
      <c r="GZ8" s="24"/>
      <c r="HA8" s="6"/>
      <c r="HB8" s="56"/>
      <c r="HC8" s="6"/>
      <c r="HD8" s="6"/>
      <c r="HE8" s="6"/>
      <c r="HF8" s="6"/>
      <c r="HG8" s="6"/>
      <c r="HH8" s="6"/>
      <c r="HI8" s="6"/>
      <c r="HJ8" s="25" t="s">
        <v>65</v>
      </c>
      <c r="HK8" s="25" t="s">
        <v>65</v>
      </c>
      <c r="HL8" s="25" t="s">
        <v>65</v>
      </c>
      <c r="HM8" s="25" t="s">
        <v>65</v>
      </c>
      <c r="HO8" s="24"/>
      <c r="HP8" s="6"/>
      <c r="HQ8" s="56"/>
      <c r="HR8" s="6"/>
      <c r="HS8" s="6"/>
      <c r="HT8" s="6"/>
      <c r="HU8" s="6"/>
      <c r="HV8" s="6"/>
      <c r="HW8" s="6"/>
      <c r="HX8" s="6"/>
      <c r="HY8" s="25" t="s">
        <v>65</v>
      </c>
      <c r="HZ8" s="25" t="s">
        <v>65</v>
      </c>
      <c r="IA8" s="25" t="s">
        <v>65</v>
      </c>
      <c r="IB8" s="25" t="s">
        <v>65</v>
      </c>
      <c r="ID8" s="24"/>
      <c r="IE8" s="6"/>
      <c r="IF8" s="56"/>
      <c r="IG8" s="6"/>
      <c r="IH8" s="6"/>
      <c r="II8" s="6"/>
      <c r="IJ8" s="6"/>
      <c r="IK8" s="6"/>
      <c r="IL8" s="6"/>
      <c r="IM8" s="6"/>
      <c r="IN8" s="25" t="s">
        <v>65</v>
      </c>
      <c r="IO8" s="25" t="s">
        <v>65</v>
      </c>
      <c r="IP8" s="25" t="s">
        <v>65</v>
      </c>
      <c r="IQ8" s="25" t="s">
        <v>65</v>
      </c>
      <c r="IS8" s="24"/>
      <c r="IT8" s="6"/>
      <c r="IU8" s="56"/>
      <c r="IV8" s="6"/>
      <c r="IW8" s="6"/>
      <c r="IX8" s="6"/>
      <c r="IY8" s="6"/>
      <c r="IZ8" s="6"/>
      <c r="JA8" s="6"/>
      <c r="JB8" s="6"/>
      <c r="JC8" s="25" t="s">
        <v>65</v>
      </c>
      <c r="JD8" s="25" t="s">
        <v>65</v>
      </c>
      <c r="JE8" s="25" t="s">
        <v>65</v>
      </c>
      <c r="JF8" s="25" t="s">
        <v>65</v>
      </c>
      <c r="JH8" s="24"/>
      <c r="JI8" s="6"/>
      <c r="JJ8" s="56"/>
      <c r="JK8" s="6"/>
      <c r="JL8" s="6"/>
      <c r="JM8" s="6"/>
      <c r="JN8" s="6"/>
      <c r="JO8" s="6"/>
      <c r="JP8" s="6"/>
      <c r="JQ8" s="6"/>
      <c r="JR8" s="25" t="s">
        <v>65</v>
      </c>
      <c r="JS8" s="25" t="s">
        <v>65</v>
      </c>
      <c r="JT8" s="25" t="s">
        <v>65</v>
      </c>
      <c r="JU8" s="25" t="s">
        <v>65</v>
      </c>
      <c r="JV8" s="25" t="s">
        <v>65</v>
      </c>
      <c r="JW8" s="25" t="s">
        <v>65</v>
      </c>
    </row>
    <row r="9" spans="1:283" x14ac:dyDescent="0.3">
      <c r="B9" s="27">
        <v>10.9932</v>
      </c>
      <c r="C9" s="1">
        <v>20.619700000000002</v>
      </c>
      <c r="D9" s="24">
        <v>121.4328245502987</v>
      </c>
      <c r="F9" s="24">
        <v>124.00458446124979</v>
      </c>
      <c r="G9" s="24">
        <v>20.434999999999999</v>
      </c>
      <c r="H9" s="24"/>
      <c r="I9" s="24">
        <v>124.00458446124979</v>
      </c>
      <c r="J9" s="24">
        <v>20.434999999999999</v>
      </c>
      <c r="K9" s="24"/>
      <c r="L9" s="24">
        <v>124.00458446124979</v>
      </c>
      <c r="M9" s="24">
        <v>20.434999999999999</v>
      </c>
      <c r="N9" s="24"/>
      <c r="O9" s="24">
        <v>124.00458446124979</v>
      </c>
      <c r="P9" s="24">
        <v>20.434999999999999</v>
      </c>
      <c r="T9" s="218" t="s">
        <v>341</v>
      </c>
      <c r="U9" s="219"/>
      <c r="V9" s="35">
        <v>120.57677571854512</v>
      </c>
      <c r="W9" s="36">
        <v>0.49628999632963022</v>
      </c>
      <c r="AC9" s="24">
        <v>117.96044475646416</v>
      </c>
      <c r="AD9" s="24">
        <v>11.01788</v>
      </c>
      <c r="AE9" s="24">
        <v>121.4328245502987</v>
      </c>
      <c r="AF9" s="24">
        <v>10.9932</v>
      </c>
      <c r="AH9" s="28"/>
      <c r="AI9" s="28"/>
      <c r="AJ9" s="28"/>
      <c r="AK9" s="28"/>
      <c r="AL9" s="24">
        <v>179.17319494231162</v>
      </c>
      <c r="AM9" s="24">
        <v>17.2483</v>
      </c>
      <c r="AN9" s="8"/>
      <c r="AO9" s="144"/>
      <c r="AP9" s="144"/>
      <c r="AQ9" s="144"/>
      <c r="AR9" s="24"/>
      <c r="AS9" s="24"/>
      <c r="AT9" s="24"/>
      <c r="AU9" s="32" t="s">
        <v>87</v>
      </c>
      <c r="AV9" s="24"/>
      <c r="AW9" s="24"/>
      <c r="BA9" s="24">
        <v>121.4328245502987</v>
      </c>
      <c r="BB9" s="24">
        <v>10.9932</v>
      </c>
      <c r="BC9" s="24">
        <v>126.75117022576845</v>
      </c>
      <c r="BD9" s="24">
        <v>10.954789999999999</v>
      </c>
      <c r="BF9" s="24"/>
      <c r="BG9" s="24"/>
      <c r="BH9" s="24"/>
      <c r="BI9" s="24"/>
      <c r="BJ9" s="32" t="s">
        <v>87</v>
      </c>
      <c r="BK9" s="24"/>
      <c r="BL9" s="24"/>
      <c r="BP9" s="24">
        <v>126.75117022576845</v>
      </c>
      <c r="BQ9" s="24">
        <v>10.954789999999999</v>
      </c>
      <c r="BR9" s="24">
        <v>129.36975133387946</v>
      </c>
      <c r="BS9" s="24">
        <v>10.93566</v>
      </c>
      <c r="BU9" s="24"/>
      <c r="BV9" s="24"/>
      <c r="BW9" s="24"/>
      <c r="BX9" s="24"/>
      <c r="BY9" s="32" t="s">
        <v>87</v>
      </c>
      <c r="BZ9" s="24"/>
      <c r="CA9" s="24"/>
      <c r="CE9" s="24">
        <v>129.36975133387946</v>
      </c>
      <c r="CF9" s="24">
        <v>10.93566</v>
      </c>
      <c r="CG9" s="24">
        <v>132.16797121695251</v>
      </c>
      <c r="CH9" s="24">
        <v>10.91512</v>
      </c>
      <c r="CJ9" s="24"/>
      <c r="CK9" s="24"/>
      <c r="CL9" s="24"/>
      <c r="CM9" s="24"/>
      <c r="CN9" s="32" t="s">
        <v>87</v>
      </c>
      <c r="CO9" s="24"/>
      <c r="CP9" s="24"/>
      <c r="CT9" s="24">
        <v>132.16797121695251</v>
      </c>
      <c r="CU9" s="24">
        <v>10.91512</v>
      </c>
      <c r="CV9" s="24">
        <v>134.83325687962468</v>
      </c>
      <c r="CW9" s="24">
        <v>10.8954</v>
      </c>
      <c r="CY9" s="24"/>
      <c r="CZ9" s="24"/>
      <c r="DA9" s="24"/>
      <c r="DB9" s="24"/>
      <c r="DC9" s="32" t="s">
        <v>87</v>
      </c>
      <c r="DD9" s="24"/>
      <c r="DE9" s="24"/>
      <c r="DI9" s="24">
        <v>137.68187543186411</v>
      </c>
      <c r="DJ9" s="24">
        <v>10.8742</v>
      </c>
      <c r="DK9" s="24">
        <v>140.39665204075808</v>
      </c>
      <c r="DL9" s="24">
        <v>10.85384</v>
      </c>
      <c r="DN9" s="24"/>
      <c r="DO9" s="24"/>
      <c r="DP9" s="24"/>
      <c r="DQ9" s="24"/>
      <c r="DR9" s="32" t="s">
        <v>87</v>
      </c>
      <c r="DS9" s="24"/>
      <c r="DT9" s="24"/>
      <c r="DX9" s="24">
        <v>140.39665204075808</v>
      </c>
      <c r="DY9" s="24">
        <v>10.85384</v>
      </c>
      <c r="DZ9" s="24">
        <v>143.29862412097856</v>
      </c>
      <c r="EA9" s="24">
        <v>10.83196</v>
      </c>
      <c r="EC9" s="24"/>
      <c r="ED9" s="24"/>
      <c r="EE9" s="24"/>
      <c r="EF9" s="24"/>
      <c r="EG9" s="32" t="s">
        <v>87</v>
      </c>
      <c r="EH9" s="24"/>
      <c r="EI9" s="24"/>
      <c r="EM9" s="24">
        <v>143.29862412097856</v>
      </c>
      <c r="EN9" s="24">
        <v>10.83196</v>
      </c>
      <c r="EO9" s="24">
        <v>146.06090331813925</v>
      </c>
      <c r="EP9" s="24">
        <v>10.810969999999999</v>
      </c>
      <c r="ER9" s="24"/>
      <c r="ES9" s="24"/>
      <c r="ET9" s="24"/>
      <c r="EU9" s="24"/>
      <c r="EV9" s="32" t="s">
        <v>87</v>
      </c>
      <c r="EW9" s="24"/>
      <c r="EX9" s="24"/>
      <c r="FB9" s="24">
        <v>146.06090331813925</v>
      </c>
      <c r="FC9" s="24">
        <v>10.810969999999999</v>
      </c>
      <c r="FD9" s="24">
        <v>151.82809754987579</v>
      </c>
      <c r="FE9" s="24">
        <v>10.76674</v>
      </c>
      <c r="FG9" s="24"/>
      <c r="FH9" s="24"/>
      <c r="FI9" s="24"/>
      <c r="FJ9" s="24"/>
      <c r="FK9" s="32" t="s">
        <v>87</v>
      </c>
      <c r="FL9" s="24"/>
      <c r="FM9" s="24"/>
      <c r="FQ9" s="24">
        <v>151.82809754987579</v>
      </c>
      <c r="FR9" s="24">
        <v>10.76674</v>
      </c>
      <c r="FS9" s="24">
        <v>154.83524612177627</v>
      </c>
      <c r="FT9" s="24">
        <v>10.743449999999999</v>
      </c>
      <c r="FV9" s="24"/>
      <c r="FW9" s="24"/>
      <c r="FX9" s="24"/>
      <c r="FY9" s="24"/>
      <c r="FZ9" s="32" t="s">
        <v>87</v>
      </c>
      <c r="GA9" s="24"/>
      <c r="GB9" s="24"/>
      <c r="GF9" s="24">
        <v>154.83524612177627</v>
      </c>
      <c r="GG9" s="24">
        <v>10.743449999999999</v>
      </c>
      <c r="GH9" s="24">
        <v>157.69902609559745</v>
      </c>
      <c r="GI9" s="24">
        <v>10.721120000000001</v>
      </c>
      <c r="GK9" s="24"/>
      <c r="GL9" s="24"/>
      <c r="GM9" s="24"/>
      <c r="GN9" s="24"/>
      <c r="GO9" s="32" t="s">
        <v>87</v>
      </c>
      <c r="GP9" s="24"/>
      <c r="GQ9" s="24"/>
      <c r="GR9" s="6"/>
      <c r="GS9" s="6"/>
      <c r="GT9" s="6"/>
      <c r="GU9" s="24">
        <v>157.69902609559745</v>
      </c>
      <c r="GV9" s="24">
        <v>10.721120000000001</v>
      </c>
      <c r="GW9" s="24">
        <v>160.76052926742904</v>
      </c>
      <c r="GX9" s="24">
        <v>10.697100000000001</v>
      </c>
      <c r="GZ9" s="24"/>
      <c r="HA9" s="24"/>
      <c r="HB9" s="24"/>
      <c r="HC9" s="24"/>
      <c r="HD9" s="32" t="s">
        <v>87</v>
      </c>
      <c r="HE9" s="24"/>
      <c r="HF9" s="24"/>
      <c r="HG9" s="6"/>
      <c r="HH9" s="6"/>
      <c r="HI9" s="6"/>
      <c r="HJ9" s="24">
        <v>163.67526840816342</v>
      </c>
      <c r="HK9" s="24">
        <v>10.67407</v>
      </c>
      <c r="HL9" s="24">
        <v>166.79162438939485</v>
      </c>
      <c r="HM9" s="24">
        <v>10.6493</v>
      </c>
      <c r="HO9" s="24"/>
      <c r="HP9" s="24"/>
      <c r="HQ9" s="24"/>
      <c r="HR9" s="24"/>
      <c r="HS9" s="32" t="s">
        <v>87</v>
      </c>
      <c r="HT9" s="24"/>
      <c r="HU9" s="24"/>
      <c r="HV9" s="6"/>
      <c r="HW9" s="6"/>
      <c r="HX9" s="6"/>
      <c r="HY9" s="24">
        <v>166.79162438939485</v>
      </c>
      <c r="HZ9" s="24">
        <v>10.6493</v>
      </c>
      <c r="IA9" s="24">
        <v>169.75777901538223</v>
      </c>
      <c r="IB9" s="24">
        <v>10.62556</v>
      </c>
      <c r="ID9" s="24"/>
      <c r="IE9" s="24"/>
      <c r="IF9" s="24"/>
      <c r="IG9" s="24"/>
      <c r="IH9" s="32" t="s">
        <v>87</v>
      </c>
      <c r="II9" s="24"/>
      <c r="IJ9" s="24"/>
      <c r="IK9" s="6"/>
      <c r="IL9" s="6"/>
      <c r="IM9" s="6"/>
      <c r="IN9" s="24">
        <v>169.75777901538223</v>
      </c>
      <c r="IO9" s="24">
        <v>10.62556</v>
      </c>
      <c r="IP9" s="24">
        <v>172.92811337934702</v>
      </c>
      <c r="IQ9" s="24">
        <v>10.600059999999999</v>
      </c>
      <c r="IS9" s="24"/>
      <c r="IT9" s="24"/>
      <c r="IU9" s="24"/>
      <c r="IV9" s="24"/>
      <c r="IW9" s="32" t="s">
        <v>87</v>
      </c>
      <c r="IX9" s="24"/>
      <c r="IY9" s="24"/>
      <c r="IZ9" s="6"/>
      <c r="JA9" s="6"/>
      <c r="JB9" s="6"/>
      <c r="JC9" s="24">
        <v>172.92811337934702</v>
      </c>
      <c r="JD9" s="24">
        <v>10.600059999999999</v>
      </c>
      <c r="JE9" s="24">
        <v>179.17319494231162</v>
      </c>
      <c r="JF9" s="24">
        <v>10.54936</v>
      </c>
      <c r="JH9" s="24"/>
      <c r="JI9" s="24"/>
      <c r="JJ9" s="24"/>
      <c r="JK9" s="24"/>
      <c r="JL9" s="32" t="s">
        <v>87</v>
      </c>
      <c r="JM9" s="24"/>
      <c r="JN9" s="24"/>
      <c r="JO9" s="6"/>
      <c r="JP9" s="6"/>
      <c r="JQ9" s="6"/>
      <c r="JR9" s="24">
        <v>179.17319494231162</v>
      </c>
      <c r="JS9" s="24">
        <v>10.54936</v>
      </c>
      <c r="JT9" s="24">
        <v>182.24444098904632</v>
      </c>
      <c r="JU9" s="24">
        <v>10.524190000000001</v>
      </c>
      <c r="JV9" s="24">
        <v>182.24444098904632</v>
      </c>
      <c r="JW9" s="24">
        <v>17.105799999999999</v>
      </c>
    </row>
    <row r="10" spans="1:283" x14ac:dyDescent="0.3">
      <c r="B10" s="28">
        <v>45</v>
      </c>
      <c r="C10" s="26" t="s">
        <v>66</v>
      </c>
      <c r="D10" s="26" t="s">
        <v>66</v>
      </c>
      <c r="F10" s="33">
        <v>46</v>
      </c>
      <c r="G10" s="26" t="s">
        <v>66</v>
      </c>
      <c r="H10" s="24"/>
      <c r="I10" s="33">
        <v>46</v>
      </c>
      <c r="J10" s="26" t="s">
        <v>66</v>
      </c>
      <c r="K10" s="24"/>
      <c r="L10" s="33">
        <v>46</v>
      </c>
      <c r="M10" s="26" t="s">
        <v>66</v>
      </c>
      <c r="N10" s="24"/>
      <c r="O10" s="33">
        <v>46</v>
      </c>
      <c r="P10" s="26" t="s">
        <v>66</v>
      </c>
      <c r="AC10" s="33">
        <v>44</v>
      </c>
      <c r="AD10" s="26" t="s">
        <v>66</v>
      </c>
      <c r="AE10" s="33">
        <v>45</v>
      </c>
      <c r="AF10" s="26" t="s">
        <v>66</v>
      </c>
      <c r="AH10" s="28"/>
      <c r="AI10" s="28"/>
      <c r="AJ10" s="28"/>
      <c r="AK10" s="28"/>
      <c r="AL10" s="33">
        <v>65</v>
      </c>
      <c r="AM10" s="26" t="s">
        <v>66</v>
      </c>
      <c r="AN10" s="8"/>
      <c r="AO10" s="144"/>
      <c r="AP10" s="144"/>
      <c r="AQ10" s="144"/>
      <c r="AR10" s="210" t="s">
        <v>342</v>
      </c>
      <c r="AS10" s="211"/>
      <c r="AT10" s="35">
        <v>124.00338265994353</v>
      </c>
      <c r="AU10" s="35">
        <v>0.49104454346249304</v>
      </c>
      <c r="AV10" s="35">
        <v>130.55200025881507</v>
      </c>
      <c r="AW10" s="36">
        <v>-1.939147330392277</v>
      </c>
      <c r="BA10" s="33">
        <v>45</v>
      </c>
      <c r="BB10" s="26" t="s">
        <v>66</v>
      </c>
      <c r="BC10" s="33">
        <v>47</v>
      </c>
      <c r="BD10" s="26" t="s">
        <v>66</v>
      </c>
      <c r="BF10" s="24"/>
      <c r="BG10" s="210" t="s">
        <v>342</v>
      </c>
      <c r="BH10" s="211"/>
      <c r="BI10" s="35">
        <v>127.46663516463015</v>
      </c>
      <c r="BJ10" s="35">
        <v>0.48579136257479566</v>
      </c>
      <c r="BK10" s="35">
        <v>134.02484203989388</v>
      </c>
      <c r="BL10" s="36">
        <v>-1.9184023861158861</v>
      </c>
      <c r="BP10" s="33">
        <v>47</v>
      </c>
      <c r="BQ10" s="26" t="s">
        <v>66</v>
      </c>
      <c r="BR10" s="33">
        <v>48</v>
      </c>
      <c r="BS10" s="26" t="s">
        <v>66</v>
      </c>
      <c r="BU10" s="24"/>
      <c r="BV10" s="210" t="s">
        <v>342</v>
      </c>
      <c r="BW10" s="211"/>
      <c r="BX10" s="35">
        <v>130.96737989976103</v>
      </c>
      <c r="BY10" s="35">
        <v>0.48053053634068671</v>
      </c>
      <c r="BZ10" s="35">
        <v>137.5350728388716</v>
      </c>
      <c r="CA10" s="36">
        <v>-1.8976272501732832</v>
      </c>
      <c r="CE10" s="33">
        <v>48</v>
      </c>
      <c r="CF10" s="26" t="s">
        <v>66</v>
      </c>
      <c r="CG10" s="33">
        <v>49</v>
      </c>
      <c r="CH10" s="26" t="s">
        <v>66</v>
      </c>
      <c r="CJ10" s="24"/>
      <c r="CK10" s="210" t="s">
        <v>342</v>
      </c>
      <c r="CL10" s="211"/>
      <c r="CM10" s="35">
        <v>134.50649249722809</v>
      </c>
      <c r="CN10" s="35">
        <v>0.47526214755463686</v>
      </c>
      <c r="CO10" s="35">
        <v>141.08356813834922</v>
      </c>
      <c r="CP10" s="36">
        <v>-1.8768222495219282</v>
      </c>
      <c r="CT10" s="33">
        <v>49</v>
      </c>
      <c r="CU10" s="26" t="s">
        <v>66</v>
      </c>
      <c r="CV10" s="33">
        <v>50</v>
      </c>
      <c r="CW10" s="26" t="s">
        <v>66</v>
      </c>
      <c r="CY10" s="24"/>
      <c r="CZ10" s="210" t="s">
        <v>342</v>
      </c>
      <c r="DA10" s="211"/>
      <c r="DB10" s="35">
        <v>138.08487889243875</v>
      </c>
      <c r="DC10" s="35">
        <v>0.46998627913013541</v>
      </c>
      <c r="DD10" s="35">
        <v>144.67123372606994</v>
      </c>
      <c r="DE10" s="36">
        <v>-1.8559877115892891</v>
      </c>
      <c r="DI10" s="33">
        <v>51</v>
      </c>
      <c r="DJ10" s="26" t="s">
        <v>66</v>
      </c>
      <c r="DK10" s="33">
        <v>52</v>
      </c>
      <c r="DL10" s="26" t="s">
        <v>66</v>
      </c>
      <c r="DN10" s="24"/>
      <c r="DO10" s="210" t="s">
        <v>342</v>
      </c>
      <c r="DP10" s="211"/>
      <c r="DQ10" s="35">
        <v>141.70347674131722</v>
      </c>
      <c r="DR10" s="35">
        <v>0.46470301409838588</v>
      </c>
      <c r="DS10" s="35">
        <v>148.29900711192272</v>
      </c>
      <c r="DT10" s="36">
        <v>-1.8351239642676902</v>
      </c>
      <c r="DX10" s="33">
        <v>52</v>
      </c>
      <c r="DY10" s="26" t="s">
        <v>66</v>
      </c>
      <c r="DZ10" s="33">
        <v>53</v>
      </c>
      <c r="EA10" s="26" t="s">
        <v>66</v>
      </c>
      <c r="EC10" s="24"/>
      <c r="ED10" s="210" t="s">
        <v>342</v>
      </c>
      <c r="EE10" s="211"/>
      <c r="EF10" s="35">
        <v>145.36325692107803</v>
      </c>
      <c r="EG10" s="35">
        <v>0.45941243560699885</v>
      </c>
      <c r="EH10" s="35">
        <v>151.96785902871827</v>
      </c>
      <c r="EI10" s="36">
        <v>-1.8142313359091489</v>
      </c>
      <c r="EM10" s="33">
        <v>53</v>
      </c>
      <c r="EN10" s="26" t="s">
        <v>66</v>
      </c>
      <c r="EO10" s="33">
        <v>54</v>
      </c>
      <c r="EP10" s="26" t="s">
        <v>66</v>
      </c>
      <c r="ER10" s="24"/>
      <c r="ES10" s="210" t="s">
        <v>342</v>
      </c>
      <c r="ET10" s="211"/>
      <c r="EU10" s="35">
        <v>149.06522512078479</v>
      </c>
      <c r="EV10" s="35">
        <v>0.45411462691868365</v>
      </c>
      <c r="EW10" s="35">
        <v>155.67879502274988</v>
      </c>
      <c r="EX10" s="36">
        <v>-1.7933101553202127</v>
      </c>
      <c r="FB10" s="33">
        <v>54</v>
      </c>
      <c r="FC10" s="26" t="s">
        <v>66</v>
      </c>
      <c r="FD10" s="33">
        <v>56</v>
      </c>
      <c r="FE10" s="26" t="s">
        <v>66</v>
      </c>
      <c r="FG10" s="24"/>
      <c r="FH10" s="210" t="s">
        <v>342</v>
      </c>
      <c r="FI10" s="211"/>
      <c r="FJ10" s="35">
        <v>152.81042352821905</v>
      </c>
      <c r="FK10" s="35">
        <v>0.44880967140993783</v>
      </c>
      <c r="FL10" s="35">
        <v>159.43285714066465</v>
      </c>
      <c r="FM10" s="36">
        <v>-1.7723607517567801</v>
      </c>
      <c r="FQ10" s="33">
        <v>56</v>
      </c>
      <c r="FR10" s="26" t="s">
        <v>66</v>
      </c>
      <c r="FS10" s="33">
        <v>57</v>
      </c>
      <c r="FT10" s="26" t="s">
        <v>66</v>
      </c>
      <c r="FV10" s="24"/>
      <c r="FW10" s="210" t="s">
        <v>342</v>
      </c>
      <c r="FX10" s="211"/>
      <c r="FY10" s="35">
        <v>156.59993262014288</v>
      </c>
      <c r="FZ10" s="35">
        <v>0.44349765256973495</v>
      </c>
      <c r="GA10" s="35">
        <v>163.23112571972831</v>
      </c>
      <c r="GB10" s="36">
        <v>-1.7513834549189213</v>
      </c>
      <c r="GF10" s="33">
        <v>57</v>
      </c>
      <c r="GG10" s="26" t="s">
        <v>66</v>
      </c>
      <c r="GH10" s="33">
        <v>58</v>
      </c>
      <c r="GI10" s="26" t="s">
        <v>66</v>
      </c>
      <c r="GK10" s="24"/>
      <c r="GL10" s="210" t="s">
        <v>342</v>
      </c>
      <c r="GM10" s="211"/>
      <c r="GN10" s="35">
        <v>160.43487306365532</v>
      </c>
      <c r="GO10" s="35">
        <v>0.43817865399821099</v>
      </c>
      <c r="GP10" s="35">
        <v>167.07472128918374</v>
      </c>
      <c r="GQ10" s="36">
        <v>-1.7303785949456878</v>
      </c>
      <c r="GR10" s="6"/>
      <c r="GS10" s="6"/>
      <c r="GT10" s="6"/>
      <c r="GU10" s="33">
        <v>58</v>
      </c>
      <c r="GV10" s="26" t="s">
        <v>66</v>
      </c>
      <c r="GW10" s="33">
        <v>59</v>
      </c>
      <c r="GX10" s="26" t="s">
        <v>66</v>
      </c>
      <c r="GZ10" s="24"/>
      <c r="HA10" s="210" t="s">
        <v>342</v>
      </c>
      <c r="HB10" s="211"/>
      <c r="HC10" s="35">
        <v>164.31640773701773</v>
      </c>
      <c r="HD10" s="35">
        <v>0.43285275940534801</v>
      </c>
      <c r="HE10" s="35">
        <v>170.96480659107863</v>
      </c>
      <c r="HF10" s="36">
        <v>-1.709346502409919</v>
      </c>
      <c r="HG10" s="6"/>
      <c r="HH10" s="6"/>
      <c r="HI10" s="6"/>
      <c r="HJ10" s="33">
        <v>60</v>
      </c>
      <c r="HK10" s="26" t="s">
        <v>66</v>
      </c>
      <c r="HL10" s="33">
        <v>61</v>
      </c>
      <c r="HM10" s="26" t="s">
        <v>66</v>
      </c>
      <c r="HO10" s="24"/>
      <c r="HP10" s="210" t="s">
        <v>342</v>
      </c>
      <c r="HQ10" s="211"/>
      <c r="HR10" s="35">
        <v>168.24574387907299</v>
      </c>
      <c r="HS10" s="35">
        <v>0.42752005260965764</v>
      </c>
      <c r="HT10" s="35">
        <v>174.9025887296867</v>
      </c>
      <c r="HU10" s="36">
        <v>-1.6882875083130366</v>
      </c>
      <c r="HV10" s="6"/>
      <c r="HW10" s="6"/>
      <c r="HX10" s="6"/>
      <c r="HY10" s="33">
        <v>61</v>
      </c>
      <c r="HZ10" s="26" t="s">
        <v>66</v>
      </c>
      <c r="IA10" s="33">
        <v>62</v>
      </c>
      <c r="IB10" s="26" t="s">
        <v>66</v>
      </c>
      <c r="ID10" s="24"/>
      <c r="IE10" s="210" t="s">
        <v>342</v>
      </c>
      <c r="IF10" s="211"/>
      <c r="IG10" s="35">
        <v>172.22413537720342</v>
      </c>
      <c r="IH10" s="35">
        <v>0.42218061753686076</v>
      </c>
      <c r="II10" s="35">
        <v>178.88932145946791</v>
      </c>
      <c r="IJ10" s="36">
        <v>-1.6672019440798387</v>
      </c>
      <c r="IK10" s="6"/>
      <c r="IL10" s="6"/>
      <c r="IM10" s="6"/>
      <c r="IN10" s="33">
        <v>62</v>
      </c>
      <c r="IO10" s="26" t="s">
        <v>66</v>
      </c>
      <c r="IP10" s="33">
        <v>63</v>
      </c>
      <c r="IQ10" s="26" t="s">
        <v>66</v>
      </c>
      <c r="IS10" s="24"/>
      <c r="IT10" s="210" t="s">
        <v>342</v>
      </c>
      <c r="IU10" s="211"/>
      <c r="IV10" s="35">
        <v>176.25288520468308</v>
      </c>
      <c r="IW10" s="35">
        <v>0.41683453821856797</v>
      </c>
      <c r="IX10" s="35">
        <v>182.9263076224226</v>
      </c>
      <c r="IY10" s="36">
        <v>-1.6460901415532798</v>
      </c>
      <c r="IZ10" s="6"/>
      <c r="JA10" s="6"/>
      <c r="JB10" s="6"/>
      <c r="JC10" s="33">
        <v>63</v>
      </c>
      <c r="JD10" s="26" t="s">
        <v>66</v>
      </c>
      <c r="JE10" s="33">
        <v>65</v>
      </c>
      <c r="JF10" s="26" t="s">
        <v>66</v>
      </c>
      <c r="JH10" s="24"/>
      <c r="JI10" s="210" t="s">
        <v>342</v>
      </c>
      <c r="JJ10" s="211"/>
      <c r="JK10" s="35">
        <v>180.33334801928601</v>
      </c>
      <c r="JL10" s="35">
        <v>0.41148189879095609</v>
      </c>
      <c r="JM10" s="35">
        <v>187.01490174670204</v>
      </c>
      <c r="JN10" s="36">
        <v>-1.6249524329892537</v>
      </c>
      <c r="JO10" s="6"/>
      <c r="JP10" s="6"/>
      <c r="JQ10" s="6"/>
      <c r="JR10" s="33">
        <v>65</v>
      </c>
      <c r="JS10" s="26" t="s">
        <v>66</v>
      </c>
      <c r="JT10" s="33">
        <v>66</v>
      </c>
      <c r="JU10" s="26" t="s">
        <v>66</v>
      </c>
      <c r="JV10" s="33">
        <v>66</v>
      </c>
      <c r="JW10" s="26" t="s">
        <v>66</v>
      </c>
    </row>
    <row r="11" spans="1:283" x14ac:dyDescent="0.3">
      <c r="AC11" s="24">
        <v>121.4328245502987</v>
      </c>
      <c r="AD11" s="24">
        <v>10.9932</v>
      </c>
      <c r="AE11" s="24">
        <v>124.00458446124979</v>
      </c>
      <c r="AF11" s="24">
        <v>10.974679999999999</v>
      </c>
      <c r="AO11" s="144"/>
      <c r="AP11" s="144"/>
      <c r="AQ11" s="144"/>
      <c r="BA11" s="24">
        <v>124.00458446124979</v>
      </c>
      <c r="BB11" s="24">
        <v>10.974679999999999</v>
      </c>
      <c r="BC11" s="24">
        <v>129.36975133387946</v>
      </c>
      <c r="BD11" s="24">
        <v>10.93566</v>
      </c>
      <c r="BP11" s="24">
        <v>129.36975133387946</v>
      </c>
      <c r="BQ11" s="24">
        <v>10.93566</v>
      </c>
      <c r="BR11" s="24">
        <v>132.16797121695251</v>
      </c>
      <c r="BS11" s="24">
        <v>10.91512</v>
      </c>
      <c r="CE11" s="24">
        <v>132.16797121695251</v>
      </c>
      <c r="CF11" s="24">
        <v>10.91512</v>
      </c>
      <c r="CG11" s="24">
        <v>134.83325687962468</v>
      </c>
      <c r="CH11" s="24">
        <v>10.8954</v>
      </c>
      <c r="CT11" s="24">
        <v>134.83325687962468</v>
      </c>
      <c r="CU11" s="24">
        <v>10.8954</v>
      </c>
      <c r="CV11" s="24">
        <v>137.68187543186411</v>
      </c>
      <c r="CW11" s="24">
        <v>10.8742</v>
      </c>
      <c r="DI11" s="24">
        <v>140.39665204075808</v>
      </c>
      <c r="DJ11" s="24">
        <v>10.85384</v>
      </c>
      <c r="DK11" s="24">
        <v>143.29862412097856</v>
      </c>
      <c r="DL11" s="24">
        <v>10.83196</v>
      </c>
      <c r="DX11" s="24">
        <v>143.29862412097856</v>
      </c>
      <c r="DY11" s="24">
        <v>10.83196</v>
      </c>
      <c r="DZ11" s="24">
        <v>146.06090331813925</v>
      </c>
      <c r="EA11" s="24">
        <v>10.810969999999999</v>
      </c>
      <c r="EM11" s="24">
        <v>146.06090331813925</v>
      </c>
      <c r="EN11" s="24">
        <v>10.810969999999999</v>
      </c>
      <c r="EO11" s="24">
        <v>149.01483906984447</v>
      </c>
      <c r="EP11" s="24">
        <v>10.788399999999999</v>
      </c>
      <c r="FB11" s="24">
        <v>149.01483906984447</v>
      </c>
      <c r="FC11" s="24">
        <v>10.788399999999999</v>
      </c>
      <c r="FD11" s="24">
        <v>154.83524612177627</v>
      </c>
      <c r="FE11" s="24">
        <v>10.743449999999999</v>
      </c>
      <c r="FQ11" s="24">
        <v>154.83524612177627</v>
      </c>
      <c r="FR11" s="24">
        <v>10.743449999999999</v>
      </c>
      <c r="FS11" s="24">
        <v>157.69902609559745</v>
      </c>
      <c r="FT11" s="24">
        <v>10.721120000000001</v>
      </c>
      <c r="GF11" s="24">
        <v>157.69902609559745</v>
      </c>
      <c r="GG11" s="24">
        <v>10.721120000000001</v>
      </c>
      <c r="GH11" s="24">
        <v>160.76052926742904</v>
      </c>
      <c r="GI11" s="24">
        <v>10.697100000000001</v>
      </c>
      <c r="GK11" s="6"/>
      <c r="GL11" s="6"/>
      <c r="GM11" s="6"/>
      <c r="GN11" s="6"/>
      <c r="GO11" s="6"/>
      <c r="GP11" s="6"/>
      <c r="GQ11" s="6"/>
      <c r="GR11" s="6"/>
      <c r="GS11" s="6"/>
      <c r="GT11" s="6"/>
      <c r="GU11" s="24">
        <v>160.76052926742904</v>
      </c>
      <c r="GV11" s="24">
        <v>10.697100000000001</v>
      </c>
      <c r="GW11" s="24">
        <v>163.67526840816342</v>
      </c>
      <c r="GX11" s="24">
        <v>10.67407</v>
      </c>
      <c r="GZ11" s="6"/>
      <c r="HA11" s="6"/>
      <c r="HB11" s="6"/>
      <c r="HC11" s="6"/>
      <c r="HD11" s="6"/>
      <c r="HE11" s="6"/>
      <c r="HF11" s="6"/>
      <c r="HG11" s="6"/>
      <c r="HH11" s="6"/>
      <c r="HI11" s="6"/>
      <c r="HJ11" s="24">
        <v>166.79162438939485</v>
      </c>
      <c r="HK11" s="24">
        <v>10.6493</v>
      </c>
      <c r="HL11" s="24">
        <v>169.75777901538223</v>
      </c>
      <c r="HM11" s="24">
        <v>10.62556</v>
      </c>
      <c r="HO11" s="6"/>
      <c r="HP11" s="6"/>
      <c r="HQ11" s="6"/>
      <c r="HR11" s="6"/>
      <c r="HS11" s="6"/>
      <c r="HT11" s="6"/>
      <c r="HU11" s="6"/>
      <c r="HV11" s="6"/>
      <c r="HW11" s="6"/>
      <c r="HX11" s="6"/>
      <c r="HY11" s="24">
        <v>169.75777901538223</v>
      </c>
      <c r="HZ11" s="24">
        <v>10.62556</v>
      </c>
      <c r="IA11" s="24">
        <v>172.92811337934702</v>
      </c>
      <c r="IB11" s="24">
        <v>10.600059999999999</v>
      </c>
      <c r="ID11" s="6"/>
      <c r="IE11" s="6"/>
      <c r="IF11" s="6"/>
      <c r="IG11" s="6"/>
      <c r="IH11" s="6"/>
      <c r="II11" s="6"/>
      <c r="IJ11" s="6"/>
      <c r="IK11" s="6"/>
      <c r="IL11" s="6"/>
      <c r="IM11" s="6"/>
      <c r="IN11" s="24">
        <v>172.92811337934702</v>
      </c>
      <c r="IO11" s="24">
        <v>10.600059999999999</v>
      </c>
      <c r="IP11" s="24">
        <v>175.94695809770215</v>
      </c>
      <c r="IQ11" s="24">
        <v>10.575620000000001</v>
      </c>
      <c r="IS11" s="6"/>
      <c r="IT11" s="6"/>
      <c r="IU11" s="6"/>
      <c r="IV11" s="6"/>
      <c r="IW11" s="6"/>
      <c r="IX11" s="6"/>
      <c r="IY11" s="6"/>
      <c r="IZ11" s="6"/>
      <c r="JA11" s="6"/>
      <c r="JB11" s="6"/>
      <c r="JC11" s="24">
        <v>175.94695809770215</v>
      </c>
      <c r="JD11" s="24">
        <v>10.575620000000001</v>
      </c>
      <c r="JE11" s="24">
        <v>182.24444098904632</v>
      </c>
      <c r="JF11" s="24">
        <v>10.524190000000001</v>
      </c>
      <c r="JH11" s="6"/>
      <c r="JI11" s="6"/>
      <c r="JJ11" s="6"/>
      <c r="JK11" s="6"/>
      <c r="JL11" s="6"/>
      <c r="JM11" s="6"/>
      <c r="JN11" s="6"/>
      <c r="JO11" s="6"/>
      <c r="JP11" s="6"/>
      <c r="JQ11" s="6"/>
      <c r="JR11" s="24">
        <v>182.24444098904632</v>
      </c>
      <c r="JS11" s="24">
        <v>10.524190000000001</v>
      </c>
      <c r="JT11" s="24">
        <v>185.52776440024957</v>
      </c>
      <c r="JU11" s="24">
        <v>10.49714</v>
      </c>
      <c r="JV11" s="24">
        <v>185.52776440024957</v>
      </c>
      <c r="JW11" s="24">
        <v>16.956800000000001</v>
      </c>
    </row>
    <row r="12" spans="1:283" x14ac:dyDescent="0.3">
      <c r="AC12" s="33">
        <v>45</v>
      </c>
      <c r="AD12" s="26" t="s">
        <v>66</v>
      </c>
      <c r="AE12" s="33">
        <v>46</v>
      </c>
      <c r="AF12" s="26" t="s">
        <v>66</v>
      </c>
      <c r="AO12" s="144"/>
      <c r="AP12" s="144"/>
      <c r="AQ12" s="144"/>
      <c r="BA12" s="33">
        <v>46</v>
      </c>
      <c r="BB12" s="26" t="s">
        <v>66</v>
      </c>
      <c r="BC12" s="33">
        <v>48</v>
      </c>
      <c r="BD12" s="26" t="s">
        <v>66</v>
      </c>
      <c r="BP12" s="33">
        <v>48</v>
      </c>
      <c r="BQ12" s="26" t="s">
        <v>66</v>
      </c>
      <c r="BR12" s="33">
        <v>49</v>
      </c>
      <c r="BS12" s="26" t="s">
        <v>66</v>
      </c>
      <c r="CE12" s="33">
        <v>49</v>
      </c>
      <c r="CF12" s="26" t="s">
        <v>66</v>
      </c>
      <c r="CG12" s="33">
        <v>50</v>
      </c>
      <c r="CH12" s="26" t="s">
        <v>66</v>
      </c>
      <c r="CT12" s="33">
        <v>50</v>
      </c>
      <c r="CU12" s="26" t="s">
        <v>66</v>
      </c>
      <c r="CV12" s="33">
        <v>51</v>
      </c>
      <c r="CW12" s="26" t="s">
        <v>66</v>
      </c>
      <c r="DI12" s="33">
        <v>52</v>
      </c>
      <c r="DJ12" s="26" t="s">
        <v>66</v>
      </c>
      <c r="DK12" s="33">
        <v>53</v>
      </c>
      <c r="DL12" s="26" t="s">
        <v>66</v>
      </c>
      <c r="DX12" s="33">
        <v>53</v>
      </c>
      <c r="DY12" s="26" t="s">
        <v>66</v>
      </c>
      <c r="DZ12" s="33">
        <v>54</v>
      </c>
      <c r="EA12" s="26" t="s">
        <v>66</v>
      </c>
      <c r="EM12" s="33">
        <v>54</v>
      </c>
      <c r="EN12" s="26" t="s">
        <v>66</v>
      </c>
      <c r="EO12" s="33">
        <v>55</v>
      </c>
      <c r="EP12" s="26" t="s">
        <v>66</v>
      </c>
      <c r="FB12" s="33">
        <v>55</v>
      </c>
      <c r="FC12" s="26" t="s">
        <v>66</v>
      </c>
      <c r="FD12" s="33">
        <v>57</v>
      </c>
      <c r="FE12" s="26" t="s">
        <v>66</v>
      </c>
      <c r="FQ12" s="33">
        <v>57</v>
      </c>
      <c r="FR12" s="26" t="s">
        <v>66</v>
      </c>
      <c r="FS12" s="33">
        <v>58</v>
      </c>
      <c r="FT12" s="26" t="s">
        <v>66</v>
      </c>
      <c r="GF12" s="33">
        <v>58</v>
      </c>
      <c r="GG12" s="26" t="s">
        <v>66</v>
      </c>
      <c r="GH12" s="33">
        <v>59</v>
      </c>
      <c r="GI12" s="26" t="s">
        <v>66</v>
      </c>
      <c r="GK12" s="6"/>
      <c r="GL12" s="6"/>
      <c r="GM12" s="6"/>
      <c r="GN12" s="6"/>
      <c r="GO12" s="6"/>
      <c r="GP12" s="6"/>
      <c r="GQ12" s="6"/>
      <c r="GR12" s="6"/>
      <c r="GS12" s="6"/>
      <c r="GT12" s="6"/>
      <c r="GU12" s="33">
        <v>59</v>
      </c>
      <c r="GV12" s="26" t="s">
        <v>66</v>
      </c>
      <c r="GW12" s="33">
        <v>60</v>
      </c>
      <c r="GX12" s="26" t="s">
        <v>66</v>
      </c>
      <c r="GZ12" s="6"/>
      <c r="HA12" s="6"/>
      <c r="HB12" s="6"/>
      <c r="HC12" s="6"/>
      <c r="HD12" s="6"/>
      <c r="HE12" s="6"/>
      <c r="HF12" s="6"/>
      <c r="HG12" s="6"/>
      <c r="HH12" s="6"/>
      <c r="HI12" s="6"/>
      <c r="HJ12" s="33">
        <v>61</v>
      </c>
      <c r="HK12" s="26" t="s">
        <v>66</v>
      </c>
      <c r="HL12" s="33">
        <v>62</v>
      </c>
      <c r="HM12" s="26" t="s">
        <v>66</v>
      </c>
      <c r="HO12" s="6"/>
      <c r="HP12" s="6"/>
      <c r="HQ12" s="6"/>
      <c r="HR12" s="6"/>
      <c r="HS12" s="6"/>
      <c r="HT12" s="6"/>
      <c r="HU12" s="6"/>
      <c r="HV12" s="6"/>
      <c r="HW12" s="6"/>
      <c r="HX12" s="6"/>
      <c r="HY12" s="33">
        <v>62</v>
      </c>
      <c r="HZ12" s="26" t="s">
        <v>66</v>
      </c>
      <c r="IA12" s="33">
        <v>63</v>
      </c>
      <c r="IB12" s="26" t="s">
        <v>66</v>
      </c>
      <c r="ID12" s="6"/>
      <c r="IE12" s="6"/>
      <c r="IF12" s="6"/>
      <c r="IG12" s="6"/>
      <c r="IH12" s="6"/>
      <c r="II12" s="6"/>
      <c r="IJ12" s="6"/>
      <c r="IK12" s="6"/>
      <c r="IL12" s="6"/>
      <c r="IM12" s="6"/>
      <c r="IN12" s="33">
        <v>63</v>
      </c>
      <c r="IO12" s="26" t="s">
        <v>66</v>
      </c>
      <c r="IP12" s="33">
        <v>64</v>
      </c>
      <c r="IQ12" s="26" t="s">
        <v>66</v>
      </c>
      <c r="IS12" s="6"/>
      <c r="IT12" s="6"/>
      <c r="IU12" s="6"/>
      <c r="IV12" s="6"/>
      <c r="IW12" s="6"/>
      <c r="IX12" s="6"/>
      <c r="IY12" s="6"/>
      <c r="IZ12" s="6"/>
      <c r="JA12" s="6"/>
      <c r="JB12" s="6"/>
      <c r="JC12" s="33">
        <v>64</v>
      </c>
      <c r="JD12" s="26" t="s">
        <v>66</v>
      </c>
      <c r="JE12" s="33">
        <v>66</v>
      </c>
      <c r="JF12" s="26" t="s">
        <v>66</v>
      </c>
      <c r="JH12" s="6"/>
      <c r="JI12" s="6"/>
      <c r="JJ12" s="6"/>
      <c r="JK12" s="6"/>
      <c r="JL12" s="6"/>
      <c r="JM12" s="6"/>
      <c r="JN12" s="6"/>
      <c r="JO12" s="6"/>
      <c r="JP12" s="6"/>
      <c r="JQ12" s="6"/>
      <c r="JR12" s="33">
        <v>66</v>
      </c>
      <c r="JS12" s="26" t="s">
        <v>66</v>
      </c>
      <c r="JT12" s="33">
        <v>67</v>
      </c>
      <c r="JU12" s="26" t="s">
        <v>66</v>
      </c>
      <c r="JV12" s="33">
        <v>67</v>
      </c>
      <c r="JW12" s="26" t="s">
        <v>66</v>
      </c>
    </row>
    <row r="13" spans="1:283" x14ac:dyDescent="0.3">
      <c r="AO13" s="144"/>
      <c r="AP13" s="144"/>
      <c r="AQ13" s="144"/>
    </row>
    <row r="14" spans="1:283" ht="15" thickBot="1" x14ac:dyDescent="0.35">
      <c r="AG14" s="6"/>
      <c r="AN14" s="71"/>
      <c r="BE14" s="6"/>
      <c r="BL14" s="71"/>
      <c r="BT14" s="6"/>
      <c r="CA14" s="71"/>
      <c r="CI14" s="6"/>
      <c r="CP14" s="71"/>
      <c r="CX14" s="6"/>
      <c r="DE14" s="71"/>
      <c r="DM14" s="6"/>
      <c r="DT14" s="71"/>
      <c r="EB14" s="6"/>
      <c r="EI14" s="71"/>
      <c r="EQ14" s="6"/>
      <c r="EX14" s="71"/>
      <c r="FF14" s="6"/>
      <c r="FM14" s="71"/>
      <c r="FU14" s="6"/>
      <c r="GB14" s="71"/>
      <c r="GJ14" s="6"/>
      <c r="GK14" s="6"/>
      <c r="GL14" s="6"/>
      <c r="GM14" s="6"/>
      <c r="GN14" s="6"/>
      <c r="GO14" s="6"/>
      <c r="GP14" s="6"/>
      <c r="GQ14" s="71"/>
      <c r="GR14" s="6"/>
      <c r="GY14"/>
      <c r="HF14" s="96"/>
      <c r="HN14"/>
      <c r="HU14" s="96"/>
      <c r="IC14"/>
      <c r="IJ14" s="96"/>
      <c r="IR14"/>
      <c r="IY14" s="96"/>
      <c r="JG14"/>
      <c r="JN14" s="96"/>
      <c r="JV14"/>
    </row>
    <row r="15" spans="1:283" ht="15" thickBot="1" x14ac:dyDescent="0.35">
      <c r="B15" s="71"/>
      <c r="D15" s="238" t="s">
        <v>234</v>
      </c>
      <c r="E15" s="239"/>
      <c r="F15" s="239"/>
      <c r="G15" s="240"/>
      <c r="H15" s="98"/>
      <c r="I15" s="120" t="s">
        <v>256</v>
      </c>
      <c r="J15" s="126">
        <v>0.32047830865677257</v>
      </c>
      <c r="K15" s="121" t="s">
        <v>255</v>
      </c>
      <c r="N15" s="71"/>
      <c r="O15" s="71"/>
      <c r="Q15" s="238" t="s">
        <v>235</v>
      </c>
      <c r="R15" s="239"/>
      <c r="S15" s="239"/>
      <c r="T15" s="240"/>
      <c r="U15" s="98"/>
      <c r="V15" s="120" t="s">
        <v>343</v>
      </c>
      <c r="W15" s="128">
        <v>1.0822802079193374</v>
      </c>
      <c r="X15" s="121" t="s">
        <v>255</v>
      </c>
      <c r="AG15" s="6"/>
      <c r="AN15" s="71"/>
      <c r="BE15" s="6"/>
      <c r="BL15" s="71"/>
      <c r="BT15" s="6"/>
      <c r="CA15" s="71"/>
      <c r="CI15" s="6"/>
      <c r="CP15" s="71"/>
      <c r="CX15" s="6"/>
      <c r="DE15" s="71"/>
      <c r="DM15" s="6"/>
      <c r="DT15" s="71"/>
      <c r="EB15" s="6"/>
      <c r="EI15" s="71"/>
      <c r="EQ15" s="6"/>
      <c r="EX15" s="71"/>
      <c r="FF15" s="6"/>
      <c r="FM15" s="71"/>
      <c r="FU15" s="6"/>
      <c r="GB15" s="71"/>
      <c r="GJ15" s="6"/>
      <c r="GK15" s="6"/>
      <c r="GL15" s="6"/>
      <c r="GM15" s="6"/>
      <c r="GN15" s="6"/>
      <c r="GO15" s="6"/>
      <c r="GP15" s="6"/>
      <c r="GQ15" s="71"/>
      <c r="GR15" s="6"/>
      <c r="GY15"/>
      <c r="HF15" s="96"/>
      <c r="HN15"/>
      <c r="HU15" s="96"/>
      <c r="IC15"/>
      <c r="IJ15" s="96"/>
      <c r="IR15"/>
      <c r="IY15" s="96"/>
      <c r="JG15"/>
      <c r="JN15" s="96"/>
      <c r="JV15"/>
    </row>
    <row r="16" spans="1:283" ht="15" thickBot="1" x14ac:dyDescent="0.35">
      <c r="B16" s="71"/>
      <c r="C16" s="70"/>
      <c r="D16" s="256" t="s">
        <v>344</v>
      </c>
      <c r="E16" s="257"/>
      <c r="F16" s="257"/>
      <c r="G16" s="258"/>
      <c r="H16" s="70"/>
      <c r="I16" s="71"/>
      <c r="J16" s="71"/>
      <c r="K16" s="71"/>
      <c r="L16" s="71"/>
      <c r="N16" s="71"/>
      <c r="O16" s="71"/>
      <c r="P16" s="70"/>
      <c r="Q16" s="256" t="s">
        <v>257</v>
      </c>
      <c r="R16" s="257"/>
      <c r="S16" s="257"/>
      <c r="T16" s="258"/>
      <c r="U16" s="70"/>
      <c r="V16" s="71"/>
      <c r="AG16" s="6"/>
      <c r="AN16" s="71"/>
      <c r="BE16" s="6"/>
      <c r="BL16" s="71"/>
      <c r="BT16" s="6"/>
      <c r="CA16" s="71"/>
      <c r="CI16" s="6"/>
      <c r="CP16" s="71"/>
      <c r="CX16" s="6"/>
      <c r="DE16" s="71"/>
      <c r="DM16" s="6"/>
      <c r="DT16" s="71"/>
      <c r="EB16" s="6"/>
      <c r="EI16" s="71"/>
      <c r="EQ16" s="6"/>
      <c r="EX16" s="71"/>
      <c r="FF16" s="6"/>
      <c r="FM16" s="71"/>
      <c r="FU16" s="6"/>
      <c r="GB16" s="71"/>
      <c r="GJ16" s="6"/>
      <c r="GK16" s="6"/>
      <c r="GL16" s="6"/>
      <c r="GM16" s="6"/>
      <c r="GN16" s="6"/>
      <c r="GO16" s="6"/>
      <c r="GP16" s="6"/>
      <c r="GQ16" s="71"/>
      <c r="GR16" s="6"/>
      <c r="GY16"/>
      <c r="HF16" s="96"/>
      <c r="HN16"/>
      <c r="HU16" s="96"/>
      <c r="IC16"/>
      <c r="IJ16" s="96"/>
      <c r="IR16"/>
      <c r="IY16" s="96"/>
      <c r="JG16"/>
      <c r="JN16" s="96"/>
      <c r="JV16"/>
    </row>
    <row r="17" spans="2:283" ht="15" thickBot="1" x14ac:dyDescent="0.35">
      <c r="B17" s="70"/>
      <c r="C17" s="259" t="s">
        <v>248</v>
      </c>
      <c r="D17" s="260"/>
      <c r="E17" s="260"/>
      <c r="F17" s="260"/>
      <c r="G17" s="260"/>
      <c r="H17" s="261"/>
      <c r="I17" s="70"/>
      <c r="J17" s="71"/>
      <c r="K17" s="71"/>
      <c r="L17" s="71"/>
      <c r="N17" s="71"/>
      <c r="O17" s="70"/>
      <c r="P17" s="259" t="s">
        <v>249</v>
      </c>
      <c r="Q17" s="260"/>
      <c r="R17" s="260"/>
      <c r="S17" s="260"/>
      <c r="T17" s="260"/>
      <c r="U17" s="261"/>
      <c r="V17" s="70"/>
      <c r="Y17" s="122"/>
      <c r="Z17" s="122"/>
      <c r="AA17" s="122"/>
      <c r="AB17" s="122"/>
      <c r="AC17" s="122"/>
      <c r="AD17" s="122"/>
      <c r="AE17" s="122"/>
      <c r="AF17" s="122"/>
      <c r="AG17" s="6"/>
      <c r="AN17" s="71"/>
      <c r="BE17" s="6"/>
      <c r="BL17" s="71"/>
      <c r="BT17" s="6"/>
      <c r="CA17" s="71"/>
      <c r="CI17" s="6"/>
      <c r="CP17" s="71"/>
      <c r="CX17" s="6"/>
      <c r="DE17" s="71"/>
      <c r="DM17" s="6"/>
      <c r="DT17" s="71"/>
      <c r="EB17" s="6"/>
      <c r="EI17" s="71"/>
      <c r="EQ17" s="6"/>
      <c r="EX17" s="71"/>
      <c r="FF17" s="6"/>
      <c r="FM17" s="71"/>
      <c r="FU17" s="6"/>
      <c r="GB17" s="71"/>
      <c r="GJ17" s="6"/>
      <c r="GK17" s="6"/>
      <c r="GL17" s="6"/>
      <c r="GM17" s="6"/>
      <c r="GN17" s="6"/>
      <c r="GO17" s="6"/>
      <c r="GP17" s="6"/>
      <c r="GQ17" s="71"/>
      <c r="GR17" s="6"/>
      <c r="GY17"/>
      <c r="HF17" s="96"/>
      <c r="HN17"/>
      <c r="HU17" s="96"/>
      <c r="IC17"/>
      <c r="IJ17" s="96"/>
      <c r="IR17"/>
      <c r="IY17" s="96"/>
      <c r="JG17"/>
      <c r="JN17" s="96"/>
      <c r="JV17"/>
    </row>
    <row r="18" spans="2:283" ht="15" thickBot="1" x14ac:dyDescent="0.35">
      <c r="B18" s="262" t="s">
        <v>345</v>
      </c>
      <c r="C18" s="263"/>
      <c r="D18" s="263"/>
      <c r="E18" s="263"/>
      <c r="F18" s="263"/>
      <c r="G18" s="263"/>
      <c r="H18" s="263"/>
      <c r="I18" s="264"/>
      <c r="J18" s="101" t="s">
        <v>238</v>
      </c>
      <c r="K18" s="113"/>
      <c r="L18" s="113"/>
      <c r="N18" s="75"/>
      <c r="O18" s="262" t="s">
        <v>258</v>
      </c>
      <c r="P18" s="263"/>
      <c r="Q18" s="263"/>
      <c r="R18" s="263"/>
      <c r="S18" s="263"/>
      <c r="T18" s="263"/>
      <c r="U18" s="263"/>
      <c r="V18" s="264"/>
      <c r="W18" s="101" t="s">
        <v>238</v>
      </c>
      <c r="Y18" s="122"/>
      <c r="Z18" s="123"/>
      <c r="AA18" s="123"/>
      <c r="AB18" s="123"/>
      <c r="AC18" s="123"/>
      <c r="AD18" s="123"/>
      <c r="AE18" s="123"/>
      <c r="AF18" s="124"/>
      <c r="AG18" s="6"/>
      <c r="AN18" s="71"/>
      <c r="BE18" s="6"/>
      <c r="BL18" s="71"/>
      <c r="BT18" s="6"/>
      <c r="CA18" s="71"/>
      <c r="CI18" s="6"/>
      <c r="CP18" s="71"/>
      <c r="CX18" s="6"/>
      <c r="DE18" s="71"/>
      <c r="DM18" s="6"/>
      <c r="DT18" s="71"/>
      <c r="EB18" s="6"/>
      <c r="EI18" s="71"/>
      <c r="EQ18" s="6"/>
      <c r="EX18" s="71"/>
      <c r="FF18" s="6"/>
      <c r="FM18" s="71"/>
      <c r="FU18" s="6"/>
      <c r="GB18" s="71"/>
      <c r="GJ18" s="6"/>
      <c r="GK18" s="6"/>
      <c r="GL18" s="6"/>
      <c r="GM18" s="6"/>
      <c r="GN18" s="6"/>
      <c r="GO18" s="6"/>
      <c r="GP18" s="6"/>
      <c r="GQ18" s="71"/>
      <c r="GR18" s="6"/>
      <c r="GY18"/>
      <c r="HF18" s="96"/>
      <c r="HN18"/>
      <c r="HU18" s="96"/>
      <c r="IC18"/>
      <c r="IJ18" s="96"/>
      <c r="IR18"/>
      <c r="IY18" s="96"/>
      <c r="JG18"/>
      <c r="JN18" s="96"/>
      <c r="JV18"/>
    </row>
    <row r="19" spans="2:283" ht="15" thickBot="1" x14ac:dyDescent="0.35">
      <c r="B19" s="99" t="s">
        <v>233</v>
      </c>
      <c r="C19" s="99" t="s">
        <v>230</v>
      </c>
      <c r="D19" s="99" t="s">
        <v>231</v>
      </c>
      <c r="E19" s="99" t="s">
        <v>232</v>
      </c>
      <c r="F19" s="99" t="s">
        <v>230</v>
      </c>
      <c r="G19" s="99" t="s">
        <v>231</v>
      </c>
      <c r="H19" s="99" t="s">
        <v>236</v>
      </c>
      <c r="I19" s="100" t="s">
        <v>237</v>
      </c>
      <c r="J19" s="102" t="s">
        <v>241</v>
      </c>
      <c r="K19" s="114"/>
      <c r="L19" s="114"/>
      <c r="O19" s="99" t="s">
        <v>233</v>
      </c>
      <c r="P19" s="99" t="s">
        <v>230</v>
      </c>
      <c r="Q19" s="99" t="s">
        <v>231</v>
      </c>
      <c r="R19" s="99" t="s">
        <v>232</v>
      </c>
      <c r="S19" s="99" t="s">
        <v>230</v>
      </c>
      <c r="T19" s="99" t="s">
        <v>231</v>
      </c>
      <c r="U19" s="99" t="s">
        <v>232</v>
      </c>
      <c r="V19" s="100" t="s">
        <v>237</v>
      </c>
      <c r="W19" s="102" t="s">
        <v>239</v>
      </c>
      <c r="Y19" s="122"/>
      <c r="Z19" s="125"/>
      <c r="AA19" s="125"/>
      <c r="AB19" s="125"/>
      <c r="AC19" s="125"/>
      <c r="AD19" s="125"/>
      <c r="AE19" s="122"/>
      <c r="AF19" s="122"/>
      <c r="AG19" s="6"/>
      <c r="AN19" s="71"/>
      <c r="BE19" s="6"/>
      <c r="BL19" s="71"/>
      <c r="BT19" s="6"/>
      <c r="CA19" s="71"/>
      <c r="CI19" s="6"/>
      <c r="CP19" s="71"/>
      <c r="CX19" s="6"/>
      <c r="DE19" s="71"/>
      <c r="DM19" s="6"/>
      <c r="DT19" s="71"/>
      <c r="EB19" s="6"/>
      <c r="EI19" s="71"/>
      <c r="EQ19" s="6"/>
      <c r="EX19" s="71"/>
      <c r="FF19" s="6"/>
      <c r="FM19" s="71"/>
      <c r="FU19" s="6"/>
      <c r="GB19" s="71"/>
      <c r="GJ19" s="6"/>
      <c r="GK19" s="6"/>
      <c r="GL19" s="6"/>
      <c r="GM19" s="6"/>
      <c r="GN19" s="6"/>
      <c r="GO19" s="6"/>
      <c r="GP19" s="6"/>
      <c r="GQ19" s="71"/>
      <c r="GR19" s="6"/>
      <c r="GY19"/>
      <c r="HF19" s="96"/>
      <c r="HN19"/>
      <c r="HU19" s="96"/>
      <c r="IC19"/>
      <c r="IJ19" s="96"/>
      <c r="IR19"/>
      <c r="IY19" s="96"/>
      <c r="JG19"/>
      <c r="JN19" s="96"/>
      <c r="JV19"/>
    </row>
    <row r="20" spans="2:283" x14ac:dyDescent="0.3">
      <c r="B20" s="66">
        <v>1</v>
      </c>
      <c r="C20" s="67">
        <v>127.1157009793944</v>
      </c>
      <c r="D20" s="67">
        <v>-1.9598617565201502</v>
      </c>
      <c r="E20" s="73">
        <v>-1.9556434111997965</v>
      </c>
      <c r="F20" s="76">
        <v>0</v>
      </c>
      <c r="G20" s="103">
        <v>0</v>
      </c>
      <c r="H20" s="76">
        <v>-1.95564</v>
      </c>
      <c r="I20" s="103">
        <v>4.1950099999999999E-3</v>
      </c>
      <c r="J20" s="104">
        <v>4.1950099999999999E-3</v>
      </c>
      <c r="K20" s="115"/>
      <c r="L20" s="115"/>
      <c r="N20" s="63"/>
      <c r="O20" s="66">
        <v>1</v>
      </c>
      <c r="P20" s="67">
        <v>139.59910375010668</v>
      </c>
      <c r="Q20" s="67">
        <v>-6.6488787392333677</v>
      </c>
      <c r="R20" s="73">
        <v>-6.6347595715944845</v>
      </c>
      <c r="S20" s="76">
        <v>0</v>
      </c>
      <c r="T20" s="103">
        <v>0</v>
      </c>
      <c r="U20" s="76">
        <v>-6.63476</v>
      </c>
      <c r="V20" s="103">
        <v>1.41204E-2</v>
      </c>
      <c r="W20" s="104">
        <v>5.5592125984251966E-3</v>
      </c>
      <c r="Y20" s="125"/>
      <c r="Z20" s="125"/>
      <c r="AA20" s="125"/>
      <c r="AB20" s="125"/>
      <c r="AC20" s="125"/>
      <c r="AD20" s="125"/>
      <c r="AE20" s="122"/>
      <c r="AF20" s="122"/>
      <c r="AG20" s="6"/>
      <c r="AN20" s="71"/>
      <c r="BE20" s="6"/>
      <c r="BL20" s="71"/>
      <c r="BT20" s="6"/>
      <c r="CA20" s="71"/>
      <c r="CI20" s="6"/>
      <c r="CP20" s="71"/>
      <c r="CX20" s="6"/>
      <c r="DE20" s="71"/>
      <c r="DM20" s="6"/>
      <c r="DT20" s="71"/>
      <c r="EB20" s="6"/>
      <c r="EI20" s="71"/>
      <c r="EQ20" s="6"/>
      <c r="EX20" s="71"/>
      <c r="FF20" s="6"/>
      <c r="FM20" s="71"/>
      <c r="FU20" s="6"/>
      <c r="GB20" s="71"/>
      <c r="GJ20" s="6"/>
      <c r="GK20" s="6"/>
      <c r="GL20" s="6"/>
      <c r="GM20" s="6"/>
      <c r="GN20" s="6"/>
      <c r="GO20" s="6"/>
      <c r="GP20" s="6"/>
      <c r="GQ20" s="71"/>
      <c r="GR20" s="6"/>
      <c r="GY20"/>
      <c r="HF20" s="96"/>
      <c r="HN20"/>
      <c r="HU20" s="96"/>
      <c r="IC20"/>
      <c r="IJ20" s="96"/>
      <c r="IR20"/>
      <c r="IY20" s="96"/>
      <c r="JG20"/>
      <c r="JN20" s="96"/>
      <c r="JV20"/>
    </row>
    <row r="21" spans="2:283" x14ac:dyDescent="0.3">
      <c r="B21" s="68">
        <v>2</v>
      </c>
      <c r="C21" s="69">
        <v>130.55200025881507</v>
      </c>
      <c r="D21" s="69">
        <v>-1.939147330392277</v>
      </c>
      <c r="E21" s="74">
        <v>-1.936422608632328</v>
      </c>
      <c r="F21" s="77">
        <v>3.4362992794206662</v>
      </c>
      <c r="G21" s="105">
        <v>2.0714426127873109E-2</v>
      </c>
      <c r="H21" s="78">
        <v>-1.9364191974325318</v>
      </c>
      <c r="I21" s="106">
        <v>2.3419214503754945E-2</v>
      </c>
      <c r="J21" s="107">
        <v>2.7047883758818357E-3</v>
      </c>
      <c r="K21" s="115"/>
      <c r="L21" s="115"/>
      <c r="N21" s="63"/>
      <c r="O21" s="68">
        <v>2</v>
      </c>
      <c r="P21" s="69">
        <v>143.0539065839335</v>
      </c>
      <c r="Q21" s="69">
        <v>-6.5786045441150209</v>
      </c>
      <c r="R21" s="74">
        <v>-6.5694928183789614</v>
      </c>
      <c r="S21" s="77">
        <v>3.4548028338268182</v>
      </c>
      <c r="T21" s="105">
        <v>7.0274195118346761E-2</v>
      </c>
      <c r="U21" s="78">
        <v>-6.5694932467844769</v>
      </c>
      <c r="V21" s="106">
        <v>7.9388535136656252E-2</v>
      </c>
      <c r="W21" s="107">
        <v>3.5883228418541304E-3</v>
      </c>
      <c r="Y21" s="125"/>
      <c r="Z21" s="125"/>
      <c r="AA21" s="125"/>
      <c r="AB21" s="125"/>
      <c r="AC21" s="125"/>
      <c r="AD21" s="125"/>
      <c r="AE21" s="125"/>
      <c r="AF21" s="125"/>
      <c r="AG21" s="6"/>
      <c r="AN21" s="71"/>
      <c r="BE21" s="6"/>
      <c r="BL21" s="71"/>
      <c r="BT21" s="6"/>
      <c r="CA21" s="71"/>
      <c r="CI21" s="6"/>
      <c r="CP21" s="71"/>
      <c r="CX21" s="6"/>
      <c r="DE21" s="71"/>
      <c r="DM21" s="6"/>
      <c r="DT21" s="71"/>
      <c r="EB21" s="6"/>
      <c r="EI21" s="71"/>
      <c r="EQ21" s="6"/>
      <c r="EX21" s="71"/>
      <c r="FF21" s="6"/>
      <c r="FM21" s="71"/>
      <c r="FU21" s="6"/>
      <c r="GB21" s="71"/>
      <c r="GJ21" s="6"/>
      <c r="GK21" s="6"/>
      <c r="GL21" s="6"/>
      <c r="GM21" s="6"/>
      <c r="GN21" s="6"/>
      <c r="GO21" s="6"/>
      <c r="GP21" s="6"/>
      <c r="GQ21" s="71"/>
      <c r="GR21" s="6"/>
      <c r="GY21"/>
      <c r="HF21" s="96"/>
      <c r="HN21"/>
      <c r="HU21" s="96"/>
      <c r="IC21"/>
      <c r="IJ21" s="96"/>
      <c r="IR21"/>
      <c r="IY21" s="96"/>
      <c r="JG21"/>
      <c r="JN21" s="96"/>
      <c r="JV21"/>
    </row>
    <row r="22" spans="2:283" x14ac:dyDescent="0.3">
      <c r="B22" s="68">
        <v>3</v>
      </c>
      <c r="C22" s="69">
        <v>134.02484203989388</v>
      </c>
      <c r="D22" s="69">
        <v>-1.9184023861158861</v>
      </c>
      <c r="E22" s="74">
        <v>-1.9169974070435352</v>
      </c>
      <c r="F22" s="77">
        <v>6.9091410604994792</v>
      </c>
      <c r="G22" s="108">
        <v>4.1459370404264062E-2</v>
      </c>
      <c r="H22" s="78">
        <v>-1.9169939958437385</v>
      </c>
      <c r="I22" s="106">
        <v>4.2847854205911307E-2</v>
      </c>
      <c r="J22" s="107">
        <v>1.3884838016472445E-3</v>
      </c>
      <c r="K22" s="115"/>
      <c r="L22" s="115"/>
      <c r="N22" s="63"/>
      <c r="O22" s="68">
        <v>3</v>
      </c>
      <c r="P22" s="69">
        <v>146.5450551653974</v>
      </c>
      <c r="Q22" s="69">
        <v>-6.5082268154344609</v>
      </c>
      <c r="R22" s="74">
        <v>-6.5035394358373786</v>
      </c>
      <c r="S22" s="77">
        <v>6.9459514152907218</v>
      </c>
      <c r="T22" s="105">
        <v>0.14065192379890679</v>
      </c>
      <c r="U22" s="78">
        <v>-6.5035398642428941</v>
      </c>
      <c r="V22" s="106">
        <v>0.14534331413767232</v>
      </c>
      <c r="W22" s="107">
        <v>1.8470040703801312E-3</v>
      </c>
      <c r="AG22" s="6"/>
      <c r="AN22" s="71"/>
      <c r="BE22" s="6"/>
      <c r="BL22" s="71"/>
      <c r="BT22" s="6"/>
      <c r="CA22" s="71"/>
      <c r="CI22" s="6"/>
      <c r="CP22" s="71"/>
      <c r="CX22" s="6"/>
      <c r="DE22" s="71"/>
      <c r="DM22" s="6"/>
      <c r="DT22" s="71"/>
      <c r="EB22" s="6"/>
      <c r="EI22" s="71"/>
      <c r="EQ22" s="6"/>
      <c r="EX22" s="71"/>
      <c r="FF22" s="6"/>
      <c r="FM22" s="71"/>
      <c r="FU22" s="6"/>
      <c r="GB22" s="71"/>
      <c r="GJ22" s="6"/>
      <c r="GK22" s="6"/>
      <c r="GL22" s="6"/>
      <c r="GM22" s="6"/>
      <c r="GN22" s="6"/>
      <c r="GO22" s="6"/>
      <c r="GP22" s="6"/>
      <c r="GQ22" s="71"/>
      <c r="GR22" s="6"/>
      <c r="GY22"/>
      <c r="HF22" s="96"/>
      <c r="HN22"/>
      <c r="HU22" s="96"/>
      <c r="IC22"/>
      <c r="IJ22" s="96"/>
      <c r="IR22"/>
      <c r="IY22" s="96"/>
      <c r="JG22"/>
      <c r="JN22" s="96"/>
      <c r="JV22"/>
    </row>
    <row r="23" spans="2:283" x14ac:dyDescent="0.3">
      <c r="B23" s="68">
        <v>4</v>
      </c>
      <c r="C23" s="69">
        <v>137.5350728388716</v>
      </c>
      <c r="D23" s="69">
        <v>-1.8976272501732829</v>
      </c>
      <c r="E23" s="74">
        <v>-1.8973630714786851</v>
      </c>
      <c r="F23" s="77">
        <v>10.419371859477195</v>
      </c>
      <c r="G23" s="108">
        <v>6.2234506346867224E-2</v>
      </c>
      <c r="H23" s="78">
        <v>-1.8973596602788887</v>
      </c>
      <c r="I23" s="106">
        <v>6.248566489925219E-2</v>
      </c>
      <c r="J23" s="107">
        <v>2.5115855238496548E-4</v>
      </c>
      <c r="K23" s="115"/>
      <c r="L23" s="115"/>
      <c r="N23" s="63"/>
      <c r="O23" s="68">
        <v>4</v>
      </c>
      <c r="P23" s="69">
        <v>150.07339572262816</v>
      </c>
      <c r="Q23" s="69">
        <v>-6.4377466607908618</v>
      </c>
      <c r="R23" s="74">
        <v>-6.4368834373663972</v>
      </c>
      <c r="S23" s="77">
        <v>10.474291972521485</v>
      </c>
      <c r="T23" s="105">
        <v>0.21113207844250592</v>
      </c>
      <c r="U23" s="78">
        <v>-6.4368838657719127</v>
      </c>
      <c r="V23" s="106">
        <v>0.21200072394487587</v>
      </c>
      <c r="W23" s="107">
        <v>3.4198641825588675E-4</v>
      </c>
      <c r="AG23" s="6"/>
      <c r="AN23" s="71"/>
      <c r="BE23" s="6"/>
      <c r="BL23" s="71"/>
      <c r="BT23" s="6"/>
      <c r="CA23" s="71"/>
      <c r="CI23" s="6"/>
      <c r="CP23" s="71"/>
      <c r="CX23" s="6"/>
      <c r="DE23" s="71"/>
      <c r="DM23" s="6"/>
      <c r="DT23" s="71"/>
      <c r="EB23" s="6"/>
      <c r="EI23" s="71"/>
      <c r="EQ23" s="6"/>
      <c r="EX23" s="71"/>
      <c r="FF23" s="6"/>
      <c r="FM23" s="71"/>
      <c r="FU23" s="6"/>
      <c r="GB23" s="71"/>
      <c r="GJ23" s="6"/>
      <c r="GK23" s="6"/>
      <c r="GL23" s="6"/>
      <c r="GM23" s="6"/>
      <c r="GN23" s="6"/>
      <c r="GO23" s="6"/>
      <c r="GP23" s="6"/>
      <c r="GQ23" s="71"/>
      <c r="GR23" s="6"/>
      <c r="GY23"/>
      <c r="HF23" s="96"/>
      <c r="HN23"/>
      <c r="HU23" s="96"/>
      <c r="IC23"/>
      <c r="IJ23" s="96"/>
      <c r="IR23"/>
      <c r="IY23" s="96"/>
      <c r="JG23"/>
      <c r="JN23" s="96"/>
      <c r="JV23"/>
    </row>
    <row r="24" spans="2:283" x14ac:dyDescent="0.3">
      <c r="B24" s="68">
        <v>5</v>
      </c>
      <c r="C24" s="69">
        <v>141.08356813834925</v>
      </c>
      <c r="D24" s="69">
        <v>-1.8768222495219282</v>
      </c>
      <c r="E24" s="74">
        <v>-1.8775147049608689</v>
      </c>
      <c r="F24" s="77">
        <v>13.967867158954846</v>
      </c>
      <c r="G24" s="108">
        <v>8.3039506998221935E-2</v>
      </c>
      <c r="H24" s="78">
        <v>-1.8775112937610725</v>
      </c>
      <c r="I24" s="106">
        <v>8.2337544427414935E-2</v>
      </c>
      <c r="J24" s="107">
        <v>-7.0196257080699931E-4</v>
      </c>
      <c r="K24" s="115"/>
      <c r="L24" s="115"/>
      <c r="N24" s="63"/>
      <c r="O24" s="68">
        <v>5</v>
      </c>
      <c r="P24" s="69">
        <v>153.63980345321687</v>
      </c>
      <c r="Q24" s="69">
        <v>-6.3671651893953705</v>
      </c>
      <c r="R24" s="74">
        <v>-6.3695082890832078</v>
      </c>
      <c r="S24" s="77">
        <v>14.040699703110192</v>
      </c>
      <c r="T24" s="105">
        <v>0.28171354983799723</v>
      </c>
      <c r="U24" s="78">
        <v>-6.3695087174887233</v>
      </c>
      <c r="V24" s="106">
        <v>0.27937729879115769</v>
      </c>
      <c r="W24" s="107">
        <v>-9.1978387670848172E-4</v>
      </c>
      <c r="AG24" s="6"/>
      <c r="AN24" s="71"/>
      <c r="BE24" s="6"/>
      <c r="BL24" s="71"/>
      <c r="BT24" s="6"/>
      <c r="CA24" s="71"/>
      <c r="CI24" s="6"/>
      <c r="CP24" s="71"/>
      <c r="CX24" s="6"/>
      <c r="DE24" s="71"/>
      <c r="DM24" s="6"/>
      <c r="DT24" s="71"/>
      <c r="EB24" s="6"/>
      <c r="EI24" s="71"/>
      <c r="EQ24" s="6"/>
      <c r="EX24" s="71"/>
      <c r="FF24" s="6"/>
      <c r="FM24" s="71"/>
      <c r="FU24" s="6"/>
      <c r="GB24" s="71"/>
      <c r="GJ24" s="6"/>
      <c r="GK24" s="6"/>
      <c r="GL24" s="6"/>
      <c r="GM24" s="6"/>
      <c r="GN24" s="6"/>
      <c r="GO24" s="6"/>
      <c r="GP24" s="6"/>
      <c r="GQ24" s="71"/>
      <c r="GR24" s="6"/>
      <c r="GY24"/>
      <c r="HF24" s="96"/>
      <c r="HN24"/>
      <c r="HU24" s="96"/>
      <c r="IC24"/>
      <c r="IJ24" s="96"/>
      <c r="IR24"/>
      <c r="IY24" s="96"/>
      <c r="JG24"/>
      <c r="JN24" s="96"/>
      <c r="JV24"/>
    </row>
    <row r="25" spans="2:283" x14ac:dyDescent="0.3">
      <c r="B25" s="68">
        <v>6</v>
      </c>
      <c r="C25" s="69">
        <v>144.67123372606989</v>
      </c>
      <c r="D25" s="69">
        <v>-1.8559877115892891</v>
      </c>
      <c r="E25" s="74">
        <v>-1.8574472410025771</v>
      </c>
      <c r="F25" s="77">
        <v>17.555532746675482</v>
      </c>
      <c r="G25" s="108">
        <v>0.10387404493086105</v>
      </c>
      <c r="H25" s="78">
        <v>-1.8574438298027807</v>
      </c>
      <c r="I25" s="106">
        <v>0.10240856017463865</v>
      </c>
      <c r="J25" s="107">
        <v>-1.4654847562224071E-3</v>
      </c>
      <c r="K25" s="115"/>
      <c r="L25" s="115"/>
      <c r="N25" s="63"/>
      <c r="O25" s="68">
        <v>6</v>
      </c>
      <c r="P25" s="69">
        <v>157.24518386300213</v>
      </c>
      <c r="Q25" s="69">
        <v>-6.2964835120536442</v>
      </c>
      <c r="R25" s="74">
        <v>-6.3013968845337089</v>
      </c>
      <c r="S25" s="77">
        <v>17.646080112895447</v>
      </c>
      <c r="T25" s="105">
        <v>0.35239522717972349</v>
      </c>
      <c r="U25" s="78">
        <v>-6.3013973129392244</v>
      </c>
      <c r="V25" s="106">
        <v>0.34749014549282076</v>
      </c>
      <c r="W25" s="107">
        <v>-1.9311345224026515E-3</v>
      </c>
      <c r="AG25" s="6"/>
      <c r="AN25" s="71"/>
      <c r="BE25" s="6"/>
      <c r="BL25" s="71"/>
      <c r="BT25" s="6"/>
      <c r="CA25" s="71"/>
      <c r="CI25" s="6"/>
      <c r="CP25" s="71"/>
      <c r="CX25" s="6"/>
      <c r="DE25" s="71"/>
      <c r="DM25" s="6"/>
      <c r="DT25" s="71"/>
      <c r="EB25" s="6"/>
      <c r="EI25" s="71"/>
      <c r="EQ25" s="6"/>
      <c r="EX25" s="71"/>
      <c r="FF25" s="6"/>
      <c r="FM25" s="71"/>
      <c r="FU25" s="6"/>
      <c r="GB25" s="71"/>
      <c r="GJ25" s="6"/>
      <c r="GK25" s="6"/>
      <c r="GL25" s="6"/>
      <c r="GM25" s="6"/>
      <c r="GN25" s="6"/>
      <c r="GO25" s="6"/>
      <c r="GP25" s="6"/>
      <c r="GQ25" s="71"/>
      <c r="GR25" s="6"/>
      <c r="GY25"/>
      <c r="HF25" s="96"/>
      <c r="HN25"/>
      <c r="HU25" s="96"/>
      <c r="IC25"/>
      <c r="IJ25" s="96"/>
      <c r="IR25"/>
      <c r="IY25" s="96"/>
      <c r="JG25"/>
      <c r="JN25" s="96"/>
      <c r="JV25"/>
    </row>
    <row r="26" spans="2:283" x14ac:dyDescent="0.3">
      <c r="B26" s="68">
        <v>7</v>
      </c>
      <c r="C26" s="69">
        <v>148.29900711192272</v>
      </c>
      <c r="D26" s="69">
        <v>-1.8351239642676902</v>
      </c>
      <c r="E26" s="74">
        <v>-1.8371554356797446</v>
      </c>
      <c r="F26" s="77">
        <v>21.183306132528315</v>
      </c>
      <c r="G26" s="108">
        <v>0.12473779225245996</v>
      </c>
      <c r="H26" s="78">
        <v>-1.8371520244799482</v>
      </c>
      <c r="I26" s="106">
        <v>0.12270395699312303</v>
      </c>
      <c r="J26" s="107">
        <v>-2.0338352593369247E-3</v>
      </c>
      <c r="K26" s="115"/>
      <c r="L26" s="115"/>
      <c r="N26" s="63"/>
      <c r="O26" s="68">
        <v>7</v>
      </c>
      <c r="P26" s="69">
        <v>160.89047418307868</v>
      </c>
      <c r="Q26" s="69">
        <v>-6.2257027411483801</v>
      </c>
      <c r="R26" s="74">
        <v>-6.2325315179229506</v>
      </c>
      <c r="S26" s="77">
        <v>21.291370432972002</v>
      </c>
      <c r="T26" s="105">
        <v>0.42317599808498763</v>
      </c>
      <c r="U26" s="78">
        <v>-6.2325319463284661</v>
      </c>
      <c r="V26" s="106">
        <v>0.41635697021970702</v>
      </c>
      <c r="W26" s="107">
        <v>-2.6846566398742531E-3</v>
      </c>
      <c r="AG26" s="6"/>
      <c r="AN26" s="71"/>
      <c r="BE26" s="6"/>
      <c r="BL26" s="71"/>
      <c r="BT26" s="6"/>
      <c r="CA26" s="71"/>
      <c r="CI26" s="6"/>
      <c r="CP26" s="71"/>
      <c r="CX26" s="6"/>
      <c r="DE26" s="71"/>
      <c r="DM26" s="6"/>
      <c r="DT26" s="71"/>
      <c r="EB26" s="6"/>
      <c r="EI26" s="71"/>
      <c r="EQ26" s="6"/>
      <c r="EX26" s="71"/>
      <c r="FF26" s="6"/>
      <c r="FM26" s="71"/>
      <c r="FU26" s="6"/>
      <c r="GB26" s="71"/>
      <c r="GJ26" s="6"/>
      <c r="GK26" s="6"/>
      <c r="GL26" s="6"/>
      <c r="GM26" s="6"/>
      <c r="GN26" s="6"/>
      <c r="GO26" s="6"/>
      <c r="GP26" s="6"/>
      <c r="GQ26" s="71"/>
      <c r="GR26" s="6"/>
      <c r="GY26"/>
      <c r="HF26" s="96"/>
      <c r="HN26"/>
      <c r="HU26" s="96"/>
      <c r="IC26"/>
      <c r="IJ26" s="96"/>
      <c r="IR26"/>
      <c r="IY26" s="96"/>
      <c r="JG26"/>
      <c r="JN26" s="96"/>
      <c r="JV26"/>
    </row>
    <row r="27" spans="2:283" x14ac:dyDescent="0.3">
      <c r="B27" s="68">
        <v>8</v>
      </c>
      <c r="C27" s="69">
        <v>151.96785902871827</v>
      </c>
      <c r="D27" s="69">
        <v>-1.8142313359091489</v>
      </c>
      <c r="E27" s="74">
        <v>-1.8166338592372253</v>
      </c>
      <c r="F27" s="77">
        <v>24.852158049323862</v>
      </c>
      <c r="G27" s="108">
        <v>0.14563042061100129</v>
      </c>
      <c r="H27" s="78">
        <v>-1.8166304480374289</v>
      </c>
      <c r="I27" s="106">
        <v>0.14322916559903986</v>
      </c>
      <c r="J27" s="107">
        <v>-2.4012550119614229E-3</v>
      </c>
      <c r="K27" s="115"/>
      <c r="L27" s="115"/>
      <c r="N27" s="63"/>
      <c r="O27" s="68">
        <v>8</v>
      </c>
      <c r="P27" s="69">
        <v>164.5766448705769</v>
      </c>
      <c r="Q27" s="69">
        <v>-6.1548239906217947</v>
      </c>
      <c r="R27" s="74">
        <v>-6.1628938557630093</v>
      </c>
      <c r="S27" s="77">
        <v>24.977541120470221</v>
      </c>
      <c r="T27" s="105">
        <v>0.49405474861157295</v>
      </c>
      <c r="U27" s="78">
        <v>-6.1628942841685248</v>
      </c>
      <c r="V27" s="106">
        <v>0.48599610684792338</v>
      </c>
      <c r="W27" s="107">
        <v>-3.1726936077360493E-3</v>
      </c>
      <c r="AG27" s="6"/>
      <c r="AN27" s="71"/>
      <c r="BE27" s="6"/>
      <c r="BL27" s="71"/>
      <c r="BT27" s="6"/>
      <c r="CA27" s="71"/>
      <c r="CI27" s="6"/>
      <c r="CP27" s="71"/>
      <c r="CX27" s="6"/>
      <c r="DE27" s="71"/>
      <c r="DM27" s="6"/>
      <c r="DT27" s="71"/>
      <c r="EB27" s="6"/>
      <c r="EI27" s="71"/>
      <c r="EQ27" s="6"/>
      <c r="EX27" s="71"/>
      <c r="FF27" s="6"/>
      <c r="FM27" s="71"/>
      <c r="FU27" s="6"/>
      <c r="GB27" s="71"/>
      <c r="GJ27" s="6"/>
      <c r="GK27" s="6"/>
      <c r="GL27" s="6"/>
      <c r="GM27" s="6"/>
      <c r="GN27" s="6"/>
      <c r="GO27" s="6"/>
      <c r="GP27" s="6"/>
      <c r="GQ27" s="71"/>
      <c r="GR27" s="6"/>
      <c r="GY27"/>
      <c r="HF27" s="96"/>
      <c r="HN27"/>
      <c r="HU27" s="96"/>
      <c r="IC27"/>
      <c r="IJ27" s="96"/>
      <c r="IR27"/>
      <c r="IY27" s="96"/>
      <c r="JG27"/>
      <c r="JN27" s="96"/>
      <c r="JV27"/>
    </row>
    <row r="28" spans="2:283" x14ac:dyDescent="0.3">
      <c r="B28" s="68">
        <v>9</v>
      </c>
      <c r="C28" s="69">
        <v>155.67879502274991</v>
      </c>
      <c r="D28" s="69">
        <v>-1.7933101553202127</v>
      </c>
      <c r="E28" s="74">
        <v>-1.7958768871920492</v>
      </c>
      <c r="F28" s="77">
        <v>28.563094043355505</v>
      </c>
      <c r="G28" s="108">
        <v>0.1665516011999375</v>
      </c>
      <c r="H28" s="78">
        <v>-1.7958734759922528</v>
      </c>
      <c r="I28" s="106">
        <v>0.16398981147085021</v>
      </c>
      <c r="J28" s="107">
        <v>-2.5617897290872993E-3</v>
      </c>
      <c r="K28" s="115"/>
      <c r="L28" s="115"/>
      <c r="N28" s="63"/>
      <c r="O28" s="68">
        <v>9</v>
      </c>
      <c r="P28" s="69">
        <v>168.3047011992287</v>
      </c>
      <c r="Q28" s="69">
        <v>-6.0838483759581061</v>
      </c>
      <c r="R28" s="74">
        <v>-6.0924649068246506</v>
      </c>
      <c r="S28" s="77">
        <v>28.705597449122024</v>
      </c>
      <c r="T28" s="105">
        <v>0.56503036327526157</v>
      </c>
      <c r="U28" s="78">
        <v>-6.0924653352301661</v>
      </c>
      <c r="V28" s="106">
        <v>0.55642654700881333</v>
      </c>
      <c r="W28" s="107">
        <v>-3.3873292387591489E-3</v>
      </c>
      <c r="AG28" s="6"/>
      <c r="AK28" s="71"/>
      <c r="BE28" s="6"/>
      <c r="BI28" s="71"/>
      <c r="BT28" s="6"/>
      <c r="BX28" s="71"/>
      <c r="CI28" s="6"/>
      <c r="CM28" s="71"/>
      <c r="CX28" s="6"/>
      <c r="DB28" s="71"/>
      <c r="DM28" s="6"/>
      <c r="DQ28" s="71"/>
      <c r="EB28" s="6"/>
      <c r="EF28" s="71"/>
      <c r="EQ28" s="6"/>
      <c r="EU28" s="71"/>
      <c r="FF28" s="6"/>
      <c r="FJ28" s="71"/>
      <c r="FU28" s="6"/>
      <c r="FY28" s="71"/>
      <c r="GJ28" s="6"/>
      <c r="GK28" s="6"/>
      <c r="GL28" s="6"/>
      <c r="GM28" s="6"/>
      <c r="GN28" s="96"/>
      <c r="GY28"/>
      <c r="HC28" s="96"/>
      <c r="HN28"/>
      <c r="HR28" s="96"/>
      <c r="IC28"/>
      <c r="IG28" s="96"/>
      <c r="IR28"/>
      <c r="IV28" s="96"/>
      <c r="JG28"/>
      <c r="JK28" s="96"/>
      <c r="JV28"/>
    </row>
    <row r="29" spans="2:283" x14ac:dyDescent="0.3">
      <c r="B29" s="68">
        <v>10</v>
      </c>
      <c r="C29" s="69">
        <v>159.43285714066462</v>
      </c>
      <c r="D29" s="69">
        <v>-1.7723607517567801</v>
      </c>
      <c r="E29" s="74">
        <v>-1.7748786908979779</v>
      </c>
      <c r="F29" s="77">
        <v>32.317156161270219</v>
      </c>
      <c r="G29" s="108">
        <v>0.18750100476337006</v>
      </c>
      <c r="H29" s="78">
        <v>-1.7748752796981815</v>
      </c>
      <c r="I29" s="106">
        <v>0.18499172428641816</v>
      </c>
      <c r="J29" s="107">
        <v>-2.5092804769518973E-3</v>
      </c>
      <c r="K29" s="115"/>
      <c r="L29" s="115"/>
      <c r="N29" s="63"/>
      <c r="O29" s="68">
        <v>10</v>
      </c>
      <c r="P29" s="69">
        <v>172.0756849462426</v>
      </c>
      <c r="Q29" s="69">
        <v>-6.0127770141659695</v>
      </c>
      <c r="R29" s="74">
        <v>-6.0212249902695625</v>
      </c>
      <c r="S29" s="77">
        <v>32.476581196135925</v>
      </c>
      <c r="T29" s="105">
        <v>0.63610172506739815</v>
      </c>
      <c r="U29" s="78">
        <v>-6.0212254186750789</v>
      </c>
      <c r="V29" s="106">
        <v>0.62766797195739987</v>
      </c>
      <c r="W29" s="107">
        <v>-3.3203752401568015E-3</v>
      </c>
      <c r="AG29" s="6"/>
      <c r="AH29" s="71"/>
      <c r="BE29" s="6"/>
      <c r="BF29" s="71"/>
      <c r="BT29" s="6"/>
      <c r="BU29" s="71"/>
      <c r="CI29" s="6"/>
      <c r="CJ29" s="71"/>
      <c r="CX29" s="6"/>
      <c r="CY29" s="71"/>
      <c r="DM29" s="6"/>
      <c r="DN29" s="71"/>
      <c r="EB29" s="6"/>
      <c r="EC29" s="71"/>
      <c r="EQ29" s="6"/>
      <c r="ER29" s="71"/>
      <c r="FF29" s="6"/>
      <c r="FG29" s="71"/>
      <c r="FU29" s="6"/>
      <c r="FV29" s="71"/>
      <c r="GJ29" s="6"/>
      <c r="GK29" s="96"/>
      <c r="GY29"/>
      <c r="GZ29" s="96"/>
      <c r="HN29"/>
      <c r="HO29" s="96"/>
      <c r="IC29"/>
      <c r="ID29" s="96"/>
      <c r="IR29"/>
      <c r="IS29" s="96"/>
      <c r="JG29"/>
      <c r="JH29" s="96"/>
      <c r="JV29"/>
      <c r="JW29" s="6"/>
    </row>
    <row r="30" spans="2:283" x14ac:dyDescent="0.3">
      <c r="B30" s="68">
        <v>11</v>
      </c>
      <c r="C30" s="69">
        <v>163.23112571972834</v>
      </c>
      <c r="D30" s="69">
        <v>-1.7513834549189213</v>
      </c>
      <c r="E30" s="74">
        <v>-1.7536332275317281</v>
      </c>
      <c r="F30" s="77">
        <v>36.115424740333935</v>
      </c>
      <c r="G30" s="108">
        <v>0.20847830160122882</v>
      </c>
      <c r="H30" s="78">
        <v>-1.7536298163319317</v>
      </c>
      <c r="I30" s="106">
        <v>0.20624094793856118</v>
      </c>
      <c r="J30" s="107">
        <v>-2.2373536626676405E-3</v>
      </c>
      <c r="K30" s="115"/>
      <c r="L30" s="115"/>
      <c r="N30" s="63"/>
      <c r="O30" s="68">
        <v>11</v>
      </c>
      <c r="P30" s="69">
        <v>175.89067618257326</v>
      </c>
      <c r="Q30" s="69">
        <v>-5.9416110237609026</v>
      </c>
      <c r="R30" s="74">
        <v>-5.9491537018292986</v>
      </c>
      <c r="S30" s="77">
        <v>36.29157243246658</v>
      </c>
      <c r="T30" s="105">
        <v>0.70726771547246514</v>
      </c>
      <c r="U30" s="78">
        <v>-5.9491541302348141</v>
      </c>
      <c r="V30" s="106">
        <v>0.6997407863941586</v>
      </c>
      <c r="W30" s="107">
        <v>-2.9633579048450958E-3</v>
      </c>
      <c r="AG30" s="6"/>
      <c r="AH30" s="71"/>
      <c r="BE30" s="6"/>
      <c r="BF30" s="71"/>
      <c r="BT30" s="6"/>
      <c r="BU30" s="71"/>
      <c r="CI30" s="6"/>
      <c r="CJ30" s="71"/>
      <c r="CX30" s="6"/>
      <c r="CY30" s="71"/>
      <c r="DM30" s="6"/>
      <c r="DN30" s="71"/>
      <c r="EB30" s="6"/>
      <c r="EC30" s="71"/>
      <c r="EQ30" s="6"/>
      <c r="ER30" s="71"/>
      <c r="FF30" s="6"/>
      <c r="FG30" s="71"/>
      <c r="FU30" s="6"/>
      <c r="FV30" s="71"/>
      <c r="GJ30" s="6"/>
      <c r="GK30" s="96"/>
      <c r="GY30"/>
      <c r="GZ30" s="96"/>
      <c r="HN30"/>
      <c r="HO30" s="96"/>
      <c r="IC30"/>
      <c r="ID30" s="96"/>
      <c r="IR30"/>
      <c r="IS30" s="96"/>
      <c r="JG30"/>
      <c r="JH30" s="96"/>
      <c r="JV30"/>
      <c r="JW30" s="6"/>
    </row>
    <row r="31" spans="2:283" x14ac:dyDescent="0.3">
      <c r="B31" s="68">
        <v>12</v>
      </c>
      <c r="C31" s="69">
        <v>167.07472128918374</v>
      </c>
      <c r="D31" s="69">
        <v>-1.7303785949456878</v>
      </c>
      <c r="E31" s="74">
        <v>-1.7321342294578022</v>
      </c>
      <c r="F31" s="77">
        <v>39.959020309789338</v>
      </c>
      <c r="G31" s="108">
        <v>0.22948316157446236</v>
      </c>
      <c r="H31" s="78">
        <v>-1.7321308182580057</v>
      </c>
      <c r="I31" s="106">
        <v>0.22774375117210097</v>
      </c>
      <c r="J31" s="107">
        <v>-1.739410402361391E-3</v>
      </c>
      <c r="K31" s="115"/>
      <c r="L31" s="115"/>
      <c r="N31" s="63"/>
      <c r="O31" s="68">
        <v>12</v>
      </c>
      <c r="P31" s="69">
        <v>179.75079517428344</v>
      </c>
      <c r="Q31" s="69">
        <v>-5.8703515247476759</v>
      </c>
      <c r="R31" s="74">
        <v>-5.8762298778855069</v>
      </c>
      <c r="S31" s="77">
        <v>40.151691424176761</v>
      </c>
      <c r="T31" s="105">
        <v>0.77852721448569184</v>
      </c>
      <c r="U31" s="78">
        <v>-5.8762303062910224</v>
      </c>
      <c r="V31" s="106">
        <v>0.77266615438554731</v>
      </c>
      <c r="W31" s="107">
        <v>-2.3075039764348555E-3</v>
      </c>
      <c r="AG31" s="6"/>
      <c r="AH31" s="71"/>
      <c r="BE31" s="6"/>
      <c r="BF31" s="71"/>
      <c r="BT31" s="6"/>
      <c r="BU31" s="71"/>
      <c r="CI31" s="6"/>
      <c r="CJ31" s="71"/>
      <c r="CX31" s="6"/>
      <c r="CY31" s="71"/>
      <c r="DM31" s="6"/>
      <c r="DN31" s="71"/>
      <c r="EB31" s="6"/>
      <c r="EC31" s="71"/>
      <c r="EQ31" s="6"/>
      <c r="ER31" s="71"/>
      <c r="FF31" s="6"/>
      <c r="FG31" s="71"/>
      <c r="FU31" s="6"/>
      <c r="FV31" s="71"/>
      <c r="GJ31" s="6"/>
      <c r="GK31" s="96"/>
      <c r="GY31"/>
      <c r="GZ31" s="96"/>
      <c r="HN31"/>
      <c r="HO31" s="96"/>
      <c r="IC31"/>
      <c r="ID31" s="96"/>
      <c r="IR31"/>
      <c r="IS31" s="96"/>
      <c r="JG31"/>
      <c r="JH31" s="96"/>
      <c r="JV31"/>
      <c r="JW31" s="6"/>
    </row>
    <row r="32" spans="2:283" x14ac:dyDescent="0.3">
      <c r="B32" s="68">
        <v>13</v>
      </c>
      <c r="C32" s="69">
        <v>170.9648065910786</v>
      </c>
      <c r="D32" s="69">
        <v>-1.709346502409919</v>
      </c>
      <c r="E32" s="74">
        <v>-1.7103751929250652</v>
      </c>
      <c r="F32" s="77">
        <v>43.849105611684195</v>
      </c>
      <c r="G32" s="108">
        <v>0.25051525411023112</v>
      </c>
      <c r="H32" s="78">
        <v>-1.710371781725269</v>
      </c>
      <c r="I32" s="106">
        <v>0.24950663888928665</v>
      </c>
      <c r="J32" s="107">
        <v>-1.0086152209444754E-3</v>
      </c>
      <c r="K32" s="115"/>
      <c r="L32" s="115"/>
      <c r="N32" s="63"/>
      <c r="O32" s="68">
        <v>13</v>
      </c>
      <c r="P32" s="69">
        <v>183.65720440337665</v>
      </c>
      <c r="Q32" s="69">
        <v>-5.7989996386027016</v>
      </c>
      <c r="R32" s="74">
        <v>-5.8024315572931693</v>
      </c>
      <c r="S32" s="77">
        <v>44.058100653269975</v>
      </c>
      <c r="T32" s="105">
        <v>0.84987910063066607</v>
      </c>
      <c r="U32" s="78">
        <v>-5.8024319856986848</v>
      </c>
      <c r="V32" s="106">
        <v>0.84646603754157634</v>
      </c>
      <c r="W32" s="107">
        <v>-1.3437256256258778E-3</v>
      </c>
      <c r="AG32" s="6"/>
      <c r="AH32" s="71"/>
      <c r="BE32" s="6"/>
      <c r="BF32" s="71"/>
      <c r="BT32" s="6"/>
      <c r="BU32" s="71"/>
      <c r="CI32" s="6"/>
      <c r="CJ32" s="71"/>
      <c r="CX32" s="6"/>
      <c r="CY32" s="71"/>
      <c r="DM32" s="6"/>
      <c r="DN32" s="71"/>
      <c r="EB32" s="6"/>
      <c r="EC32" s="71"/>
      <c r="EQ32" s="6"/>
      <c r="ER32" s="71"/>
      <c r="FF32" s="6"/>
      <c r="FG32" s="71"/>
      <c r="FU32" s="6"/>
      <c r="FV32" s="71"/>
      <c r="GJ32" s="6"/>
      <c r="GK32" s="96"/>
      <c r="GY32"/>
      <c r="GZ32" s="96"/>
      <c r="HN32"/>
      <c r="HO32" s="96"/>
      <c r="IC32"/>
      <c r="ID32" s="96"/>
      <c r="IR32"/>
      <c r="IS32" s="96"/>
      <c r="JG32"/>
      <c r="JH32" s="96"/>
      <c r="JV32"/>
      <c r="JW32" s="6"/>
    </row>
    <row r="33" spans="2:283" x14ac:dyDescent="0.3">
      <c r="B33" s="68">
        <v>14</v>
      </c>
      <c r="C33" s="69">
        <v>174.9025887296867</v>
      </c>
      <c r="D33" s="69">
        <v>-1.6882875083130366</v>
      </c>
      <c r="E33" s="74">
        <v>-1.6883493660440465</v>
      </c>
      <c r="F33" s="77">
        <v>47.786887750292294</v>
      </c>
      <c r="G33" s="108">
        <v>0.27157424820711351</v>
      </c>
      <c r="H33" s="78">
        <v>-1.6883459548442501</v>
      </c>
      <c r="I33" s="106">
        <v>0.27153636417462274</v>
      </c>
      <c r="J33" s="107">
        <v>-3.7884032490775876E-5</v>
      </c>
      <c r="K33" s="115"/>
      <c r="L33" s="115"/>
      <c r="N33" s="63"/>
      <c r="O33" s="68">
        <v>14</v>
      </c>
      <c r="P33" s="69">
        <v>187.61111071722198</v>
      </c>
      <c r="Q33" s="69">
        <v>-5.7275564882563632</v>
      </c>
      <c r="R33" s="74">
        <v>-5.7277359407745294</v>
      </c>
      <c r="S33" s="77">
        <v>48.012006967115298</v>
      </c>
      <c r="T33" s="105">
        <v>0.92132225097700449</v>
      </c>
      <c r="U33" s="78">
        <v>-5.7277363691800449</v>
      </c>
      <c r="V33" s="106">
        <v>0.92116323562274216</v>
      </c>
      <c r="W33" s="107">
        <v>-6.260447018201821E-5</v>
      </c>
      <c r="AG33" s="6"/>
      <c r="AH33" s="71"/>
      <c r="BE33" s="6"/>
      <c r="BF33" s="71"/>
      <c r="BT33" s="6"/>
      <c r="BU33" s="71"/>
      <c r="CI33" s="6"/>
      <c r="CJ33" s="71"/>
      <c r="CX33" s="6"/>
      <c r="CY33" s="71"/>
      <c r="DM33" s="6"/>
      <c r="DN33" s="71"/>
      <c r="EB33" s="6"/>
      <c r="EC33" s="71"/>
      <c r="EQ33" s="6"/>
      <c r="ER33" s="71"/>
      <c r="FF33" s="6"/>
      <c r="FG33" s="71"/>
      <c r="FU33" s="6"/>
      <c r="FV33" s="71"/>
      <c r="GJ33" s="6"/>
      <c r="GK33" s="96"/>
      <c r="GY33"/>
      <c r="GZ33" s="96"/>
      <c r="HN33"/>
      <c r="HO33" s="96"/>
      <c r="IC33"/>
      <c r="ID33" s="96"/>
      <c r="IR33"/>
      <c r="IS33" s="96"/>
      <c r="JG33"/>
      <c r="JH33" s="96"/>
      <c r="JV33"/>
      <c r="JW33" s="6"/>
    </row>
    <row r="34" spans="2:283" x14ac:dyDescent="0.3">
      <c r="B34" s="68">
        <v>15</v>
      </c>
      <c r="C34" s="69">
        <v>178.88932145946791</v>
      </c>
      <c r="D34" s="69">
        <v>-1.6672019440798387</v>
      </c>
      <c r="E34" s="74">
        <v>-1.6660497359893245</v>
      </c>
      <c r="F34" s="77">
        <v>51.773620480073504</v>
      </c>
      <c r="G34" s="108">
        <v>0.29265981244031147</v>
      </c>
      <c r="H34" s="78">
        <v>-1.6660463247895281</v>
      </c>
      <c r="I34" s="106">
        <v>0.2938399410947472</v>
      </c>
      <c r="J34" s="107">
        <v>1.1801286544357303E-3</v>
      </c>
      <c r="K34" s="115"/>
      <c r="L34" s="115"/>
      <c r="N34" s="63"/>
      <c r="O34" s="68">
        <v>15</v>
      </c>
      <c r="P34" s="69">
        <v>191.61376761651826</v>
      </c>
      <c r="Q34" s="69">
        <v>-5.6560231980753564</v>
      </c>
      <c r="R34" s="74">
        <v>-5.6521193476957832</v>
      </c>
      <c r="S34" s="77">
        <v>52.014663866411581</v>
      </c>
      <c r="T34" s="105">
        <v>0.99285554115801133</v>
      </c>
      <c r="U34" s="78">
        <v>-5.6521197761012987</v>
      </c>
      <c r="V34" s="106">
        <v>0.99678142976424755</v>
      </c>
      <c r="W34" s="107">
        <v>1.5456254355260693E-3</v>
      </c>
      <c r="AG34" s="6"/>
      <c r="AH34" s="71"/>
      <c r="BE34" s="6"/>
      <c r="BF34" s="71"/>
      <c r="BT34" s="6"/>
      <c r="BU34" s="71"/>
      <c r="CI34" s="6"/>
      <c r="CJ34" s="71"/>
      <c r="CX34" s="6"/>
      <c r="CY34" s="71"/>
      <c r="DM34" s="6"/>
      <c r="DN34" s="71"/>
      <c r="EB34" s="6"/>
      <c r="EC34" s="71"/>
      <c r="EQ34" s="6"/>
      <c r="ER34" s="71"/>
      <c r="FF34" s="6"/>
      <c r="FG34" s="71"/>
      <c r="FU34" s="6"/>
      <c r="FV34" s="71"/>
      <c r="GJ34" s="6"/>
      <c r="GK34" s="96"/>
      <c r="GY34"/>
      <c r="GZ34" s="96"/>
      <c r="HN34"/>
      <c r="HO34" s="96"/>
      <c r="IC34"/>
      <c r="ID34" s="96"/>
      <c r="IR34"/>
      <c r="IS34" s="96"/>
      <c r="JG34"/>
      <c r="JH34" s="96"/>
      <c r="JV34"/>
      <c r="JW34" s="6"/>
    </row>
    <row r="35" spans="2:283" x14ac:dyDescent="0.3">
      <c r="B35" s="68">
        <v>16</v>
      </c>
      <c r="C35" s="69">
        <v>182.9263076224226</v>
      </c>
      <c r="D35" s="69">
        <v>-1.6460901415532798</v>
      </c>
      <c r="E35" s="74">
        <v>-1.6434690153662839</v>
      </c>
      <c r="F35" s="77">
        <v>55.810606643028194</v>
      </c>
      <c r="G35" s="108">
        <v>0.31377161496687034</v>
      </c>
      <c r="H35" s="78">
        <v>-1.6434656041664875</v>
      </c>
      <c r="I35" s="106">
        <v>0.31642465833408906</v>
      </c>
      <c r="J35" s="107">
        <v>2.6530433672187215E-3</v>
      </c>
      <c r="K35" s="115"/>
      <c r="L35" s="115"/>
      <c r="M35" s="116"/>
      <c r="N35" s="63"/>
      <c r="O35" s="68">
        <v>16</v>
      </c>
      <c r="P35" s="69">
        <v>195.66647769265256</v>
      </c>
      <c r="Q35" s="69">
        <v>-5.5844008938449896</v>
      </c>
      <c r="R35" s="74">
        <v>-5.5755571700214848</v>
      </c>
      <c r="S35" s="77">
        <v>56.067373942545885</v>
      </c>
      <c r="T35" s="105">
        <v>1.0644778453883781</v>
      </c>
      <c r="U35" s="78">
        <v>-5.5755575984270003</v>
      </c>
      <c r="V35" s="106">
        <v>1.0733452285225766</v>
      </c>
      <c r="W35" s="107">
        <v>3.4910957221254125E-3</v>
      </c>
      <c r="AG35" s="6"/>
      <c r="AH35" s="71"/>
      <c r="BE35" s="6"/>
      <c r="BF35" s="71"/>
      <c r="BT35" s="6"/>
      <c r="BU35" s="71"/>
      <c r="CI35" s="6"/>
      <c r="CJ35" s="71"/>
      <c r="CX35" s="6"/>
      <c r="CY35" s="71"/>
      <c r="DM35" s="6"/>
      <c r="DN35" s="71"/>
      <c r="EB35" s="6"/>
      <c r="EC35" s="71"/>
      <c r="EQ35" s="6"/>
      <c r="ER35" s="71"/>
      <c r="FF35" s="6"/>
      <c r="FG35" s="71"/>
      <c r="FU35" s="6"/>
      <c r="FV35" s="71"/>
      <c r="GJ35" s="6"/>
      <c r="GK35" s="96"/>
      <c r="GY35"/>
      <c r="GZ35" s="96"/>
      <c r="HN35"/>
      <c r="HO35" s="96"/>
      <c r="IC35"/>
      <c r="ID35" s="96"/>
      <c r="IR35"/>
      <c r="IS35" s="96"/>
      <c r="JG35"/>
      <c r="JH35" s="96"/>
      <c r="JV35"/>
      <c r="JW35" s="6"/>
    </row>
    <row r="36" spans="2:283" ht="15" thickBot="1" x14ac:dyDescent="0.35">
      <c r="B36" s="68">
        <v>17</v>
      </c>
      <c r="C36" s="69">
        <v>187.01490174670207</v>
      </c>
      <c r="D36" s="69">
        <v>-1.6249524329892537</v>
      </c>
      <c r="E36" s="74">
        <v>-1.6205996276758918</v>
      </c>
      <c r="F36" s="77">
        <v>59.899200767307661</v>
      </c>
      <c r="G36" s="108">
        <v>0.33490932353089642</v>
      </c>
      <c r="H36" s="78">
        <v>-1.6205962164760954</v>
      </c>
      <c r="I36" s="106">
        <v>0.33929809373266434</v>
      </c>
      <c r="J36" s="107">
        <v>4.388770201767922E-3</v>
      </c>
      <c r="K36" s="115"/>
      <c r="L36" s="244" t="s">
        <v>358</v>
      </c>
      <c r="M36" s="244"/>
      <c r="N36" s="63"/>
      <c r="O36" s="68">
        <v>17</v>
      </c>
      <c r="P36" s="69">
        <v>199.77059522631447</v>
      </c>
      <c r="Q36" s="69">
        <v>-5.5126907027514722</v>
      </c>
      <c r="R36" s="74">
        <v>-5.4980238232225567</v>
      </c>
      <c r="S36" s="77">
        <v>60.171491476207791</v>
      </c>
      <c r="T36" s="105">
        <v>1.1361880364818955</v>
      </c>
      <c r="U36" s="78">
        <v>-5.4980242516280731</v>
      </c>
      <c r="V36" s="106">
        <v>1.1508802169685175</v>
      </c>
      <c r="W36" s="107">
        <v>5.7843230262291413E-3</v>
      </c>
      <c r="AG36" s="6"/>
      <c r="AH36" s="71"/>
      <c r="BE36" s="6"/>
      <c r="BF36" s="71"/>
      <c r="BT36" s="6"/>
      <c r="BU36" s="71"/>
      <c r="CI36" s="6"/>
      <c r="CJ36" s="71"/>
      <c r="CX36" s="6"/>
      <c r="CY36" s="71"/>
      <c r="DM36" s="6"/>
      <c r="DN36" s="71"/>
      <c r="EB36" s="6"/>
      <c r="EC36" s="71"/>
      <c r="EQ36" s="6"/>
      <c r="ER36" s="71"/>
      <c r="FF36" s="6"/>
      <c r="FG36" s="71"/>
      <c r="FU36" s="6"/>
      <c r="FV36" s="71"/>
      <c r="GJ36" s="6"/>
      <c r="GK36" s="96"/>
      <c r="GY36"/>
      <c r="GZ36" s="96"/>
      <c r="HN36"/>
      <c r="HO36" s="96"/>
      <c r="IC36"/>
      <c r="ID36" s="96"/>
      <c r="IR36"/>
      <c r="IS36" s="96"/>
      <c r="JG36"/>
      <c r="JH36" s="96"/>
      <c r="JV36"/>
      <c r="JW36" s="6"/>
    </row>
    <row r="37" spans="2:283" ht="15" thickBot="1" x14ac:dyDescent="0.35">
      <c r="E37" s="72"/>
      <c r="K37" s="142"/>
      <c r="L37" s="99" t="s">
        <v>356</v>
      </c>
      <c r="M37" s="99" t="s">
        <v>357</v>
      </c>
      <c r="AG37" s="6"/>
      <c r="AH37" s="71"/>
      <c r="BE37" s="6"/>
      <c r="BF37" s="71"/>
      <c r="BT37" s="6"/>
      <c r="BU37" s="71"/>
      <c r="CI37" s="6"/>
      <c r="CJ37" s="71"/>
      <c r="CX37" s="6"/>
      <c r="CY37" s="71"/>
      <c r="DM37" s="6"/>
      <c r="DN37" s="71"/>
      <c r="EB37" s="6"/>
      <c r="EC37" s="71"/>
      <c r="EQ37" s="6"/>
      <c r="ER37" s="71"/>
      <c r="FF37" s="6"/>
      <c r="FG37" s="71"/>
      <c r="FU37" s="6"/>
      <c r="FV37" s="71"/>
      <c r="GJ37" s="6"/>
      <c r="GK37" s="96"/>
      <c r="GY37"/>
      <c r="GZ37" s="96"/>
      <c r="HN37"/>
      <c r="HO37" s="96"/>
      <c r="IC37"/>
      <c r="ID37" s="96"/>
      <c r="IR37"/>
      <c r="IS37" s="96"/>
      <c r="JG37"/>
      <c r="JH37" s="96"/>
      <c r="JV37"/>
      <c r="JW37" s="6"/>
    </row>
    <row r="38" spans="2:283" ht="15" thickBot="1" x14ac:dyDescent="0.35">
      <c r="B38" s="227" t="s">
        <v>240</v>
      </c>
      <c r="C38" s="228"/>
      <c r="D38" s="228"/>
      <c r="E38" s="228"/>
      <c r="F38" s="228"/>
      <c r="G38" s="228"/>
      <c r="H38" s="228"/>
      <c r="I38" s="229"/>
      <c r="J38" s="101" t="s">
        <v>238</v>
      </c>
      <c r="K38" s="152"/>
      <c r="L38" s="150" t="s">
        <v>351</v>
      </c>
      <c r="M38" s="148" t="s">
        <v>352</v>
      </c>
      <c r="N38" s="154" t="s">
        <v>355</v>
      </c>
      <c r="O38" s="227" t="s">
        <v>240</v>
      </c>
      <c r="P38" s="228"/>
      <c r="Q38" s="228"/>
      <c r="R38" s="228"/>
      <c r="S38" s="228"/>
      <c r="T38" s="228"/>
      <c r="U38" s="228"/>
      <c r="V38" s="229"/>
      <c r="W38" s="101" t="s">
        <v>238</v>
      </c>
      <c r="AG38" s="6"/>
      <c r="AH38" s="71"/>
      <c r="BE38" s="6"/>
      <c r="BF38" s="71"/>
      <c r="BT38" s="6"/>
      <c r="BU38" s="71"/>
      <c r="CI38" s="6"/>
      <c r="CJ38" s="71"/>
      <c r="CX38" s="6"/>
      <c r="CY38" s="71"/>
      <c r="DM38" s="6"/>
      <c r="DN38" s="71"/>
      <c r="EB38" s="6"/>
      <c r="EC38" s="71"/>
      <c r="EQ38" s="6"/>
      <c r="ER38" s="71"/>
      <c r="FF38" s="6"/>
      <c r="FG38" s="71"/>
      <c r="FU38" s="6"/>
      <c r="FV38" s="71"/>
      <c r="GJ38" s="6"/>
      <c r="GK38" s="96"/>
      <c r="GY38"/>
      <c r="GZ38" s="96"/>
      <c r="HN38"/>
      <c r="HO38" s="96"/>
      <c r="IC38"/>
      <c r="ID38" s="96"/>
      <c r="IR38"/>
      <c r="IS38" s="96"/>
      <c r="JG38"/>
      <c r="JH38" s="96"/>
      <c r="JV38"/>
      <c r="JW38" s="6"/>
    </row>
    <row r="39" spans="2:283" ht="15" thickBot="1" x14ac:dyDescent="0.35">
      <c r="B39" s="99" t="s">
        <v>233</v>
      </c>
      <c r="C39" s="99" t="s">
        <v>246</v>
      </c>
      <c r="D39" s="99" t="s">
        <v>245</v>
      </c>
      <c r="E39" s="99" t="s">
        <v>247</v>
      </c>
      <c r="F39" s="99" t="s">
        <v>246</v>
      </c>
      <c r="G39" s="99" t="s">
        <v>245</v>
      </c>
      <c r="H39" s="99" t="s">
        <v>244</v>
      </c>
      <c r="I39" s="100" t="s">
        <v>243</v>
      </c>
      <c r="J39" s="102" t="s">
        <v>242</v>
      </c>
      <c r="K39" s="153"/>
      <c r="L39" s="151" t="s">
        <v>354</v>
      </c>
      <c r="M39" s="149" t="s">
        <v>353</v>
      </c>
      <c r="N39" s="154" t="s">
        <v>355</v>
      </c>
      <c r="O39" s="99" t="s">
        <v>233</v>
      </c>
      <c r="P39" s="99" t="s">
        <v>246</v>
      </c>
      <c r="Q39" s="99" t="s">
        <v>245</v>
      </c>
      <c r="R39" s="99" t="s">
        <v>247</v>
      </c>
      <c r="S39" s="99" t="s">
        <v>246</v>
      </c>
      <c r="T39" s="99" t="s">
        <v>245</v>
      </c>
      <c r="U39" s="99" t="s">
        <v>244</v>
      </c>
      <c r="V39" s="100" t="s">
        <v>243</v>
      </c>
      <c r="W39" s="102" t="s">
        <v>242</v>
      </c>
      <c r="AG39" s="6"/>
      <c r="AH39" s="71"/>
      <c r="BE39" s="6"/>
      <c r="BF39" s="71"/>
      <c r="BT39" s="6"/>
      <c r="BU39" s="71"/>
      <c r="CI39" s="6"/>
      <c r="CJ39" s="71"/>
      <c r="CX39" s="6"/>
      <c r="CY39" s="71"/>
      <c r="DM39" s="6"/>
      <c r="DN39" s="71"/>
      <c r="EB39" s="6"/>
      <c r="EC39" s="71"/>
      <c r="EQ39" s="6"/>
      <c r="ER39" s="71"/>
      <c r="FF39" s="6"/>
      <c r="FG39" s="71"/>
      <c r="FU39" s="6"/>
      <c r="FV39" s="71"/>
      <c r="GJ39" s="6"/>
      <c r="GK39" s="96"/>
      <c r="GY39"/>
      <c r="GZ39" s="96"/>
      <c r="HN39"/>
      <c r="HO39" s="96"/>
      <c r="IC39"/>
      <c r="ID39" s="96"/>
      <c r="IR39"/>
      <c r="IS39" s="96"/>
      <c r="JG39"/>
      <c r="JH39" s="96"/>
      <c r="JV39"/>
      <c r="JW39" s="6"/>
    </row>
    <row r="40" spans="2:283" x14ac:dyDescent="0.3">
      <c r="B40" s="66">
        <v>1</v>
      </c>
      <c r="C40" s="139">
        <v>50.045551566690712</v>
      </c>
      <c r="D40" s="117">
        <v>-0.77159911674021664</v>
      </c>
      <c r="E40" s="137">
        <v>-0.76993835086606155</v>
      </c>
      <c r="F40" s="109">
        <v>0</v>
      </c>
      <c r="G40" s="110">
        <v>0</v>
      </c>
      <c r="H40" s="109">
        <v>-0.76993700787401576</v>
      </c>
      <c r="I40" s="110">
        <v>1.6515787401574803E-3</v>
      </c>
      <c r="J40" s="104">
        <v>1.6515787401574803E-3</v>
      </c>
      <c r="K40" s="116"/>
      <c r="L40" s="131">
        <v>1.6607658741550901E-3</v>
      </c>
      <c r="M40" s="63">
        <v>5.5587274168833467E-3</v>
      </c>
      <c r="O40" s="66">
        <v>1</v>
      </c>
      <c r="P40" s="67">
        <v>54.96027706697113</v>
      </c>
      <c r="Q40" s="67">
        <v>-2.6176687949737669</v>
      </c>
      <c r="R40" s="111">
        <v>-2.6121100675568836</v>
      </c>
      <c r="S40" s="109">
        <v>0</v>
      </c>
      <c r="T40" s="110">
        <v>0</v>
      </c>
      <c r="U40" s="109">
        <v>-2.6121102362204724</v>
      </c>
      <c r="V40" s="110">
        <v>5.5592125984251966E-3</v>
      </c>
      <c r="W40" s="104">
        <v>2.1886663773327546E-3</v>
      </c>
      <c r="AG40" s="6"/>
      <c r="AH40" s="71"/>
      <c r="BE40" s="6"/>
      <c r="BF40" s="71"/>
      <c r="BT40" s="6"/>
      <c r="BU40" s="71"/>
      <c r="CI40" s="6"/>
      <c r="CJ40" s="71"/>
      <c r="CX40" s="6"/>
      <c r="CY40" s="71"/>
      <c r="DM40" s="6"/>
      <c r="DN40" s="71"/>
      <c r="EB40" s="6"/>
      <c r="EC40" s="71"/>
      <c r="EQ40" s="6"/>
      <c r="ER40" s="71"/>
      <c r="FF40" s="6"/>
      <c r="FG40" s="71"/>
      <c r="FU40" s="6"/>
      <c r="FV40" s="71"/>
      <c r="GJ40" s="6"/>
      <c r="GK40" s="96"/>
      <c r="GY40"/>
      <c r="GZ40" s="96"/>
      <c r="HN40"/>
      <c r="HO40" s="96"/>
      <c r="IC40"/>
      <c r="ID40" s="96"/>
      <c r="IR40"/>
      <c r="IS40" s="96"/>
      <c r="JG40"/>
      <c r="JH40" s="96"/>
      <c r="JV40"/>
      <c r="JW40" s="6"/>
    </row>
    <row r="41" spans="2:283" x14ac:dyDescent="0.3">
      <c r="B41" s="68">
        <v>2</v>
      </c>
      <c r="C41" s="140">
        <v>51.398425298746091</v>
      </c>
      <c r="D41" s="118">
        <v>-0.76344383086310119</v>
      </c>
      <c r="E41" s="138">
        <v>-0.76237110576075906</v>
      </c>
      <c r="F41" s="77">
        <v>1.3528737320553803</v>
      </c>
      <c r="G41" s="105">
        <v>8.1552858771153976E-3</v>
      </c>
      <c r="H41" s="77">
        <v>-0.76236976276871327</v>
      </c>
      <c r="I41" s="105">
        <v>9.2201631904547023E-3</v>
      </c>
      <c r="J41" s="107">
        <v>1.0648773133393053E-3</v>
      </c>
      <c r="K41" s="116"/>
      <c r="L41" s="131">
        <v>1.0727251023421314E-3</v>
      </c>
      <c r="M41" s="63">
        <v>3.5872935968739306E-3</v>
      </c>
      <c r="O41" s="68">
        <v>2</v>
      </c>
      <c r="P41" s="69">
        <v>56.320435662965942</v>
      </c>
      <c r="Q41" s="69">
        <v>-2.5900017890216618</v>
      </c>
      <c r="R41" s="112">
        <v>-2.5864144954247879</v>
      </c>
      <c r="S41" s="77">
        <v>1.3601585959948104</v>
      </c>
      <c r="T41" s="105">
        <v>2.7667005952105025E-2</v>
      </c>
      <c r="U41" s="77">
        <v>-2.5864146640883767</v>
      </c>
      <c r="V41" s="105">
        <v>3.1255328793959154E-2</v>
      </c>
      <c r="W41" s="107">
        <v>1.4127255282890276E-3</v>
      </c>
      <c r="AG41" s="6"/>
      <c r="AH41" s="71"/>
      <c r="BE41" s="6"/>
      <c r="BF41" s="71"/>
      <c r="BT41" s="6"/>
      <c r="BU41" s="71"/>
      <c r="CI41" s="6"/>
      <c r="CJ41" s="71"/>
      <c r="CX41" s="6"/>
      <c r="CY41" s="71"/>
      <c r="DM41" s="6"/>
      <c r="DN41" s="71"/>
      <c r="EB41" s="6"/>
      <c r="EC41" s="71"/>
      <c r="EQ41" s="6"/>
      <c r="ER41" s="71"/>
      <c r="FF41" s="6"/>
      <c r="FG41" s="71"/>
      <c r="FU41" s="6"/>
      <c r="FV41" s="71"/>
      <c r="GJ41" s="6"/>
      <c r="GK41" s="96"/>
      <c r="GY41"/>
      <c r="GZ41" s="96"/>
      <c r="HN41"/>
      <c r="HO41" s="96"/>
      <c r="IC41"/>
      <c r="ID41" s="96"/>
      <c r="IR41"/>
      <c r="IS41" s="96"/>
      <c r="JG41"/>
      <c r="JH41" s="96"/>
      <c r="JV41"/>
      <c r="JW41" s="6"/>
    </row>
    <row r="42" spans="2:283" x14ac:dyDescent="0.3">
      <c r="B42" s="68">
        <v>3</v>
      </c>
      <c r="C42" s="140">
        <v>52.765685842477907</v>
      </c>
      <c r="D42" s="118">
        <v>-0.75527652996688432</v>
      </c>
      <c r="E42" s="138">
        <v>-0.75472338859981702</v>
      </c>
      <c r="F42" s="77">
        <v>2.7201342757871965</v>
      </c>
      <c r="G42" s="105">
        <v>1.6322586773332308E-2</v>
      </c>
      <c r="H42" s="77">
        <v>-0.75472204560777112</v>
      </c>
      <c r="I42" s="105">
        <v>1.6869233939335159E-2</v>
      </c>
      <c r="J42" s="107">
        <v>5.4664716600285213E-4</v>
      </c>
      <c r="K42" s="116"/>
      <c r="L42" s="131">
        <v>5.5314136706730022E-4</v>
      </c>
      <c r="M42" s="63">
        <v>1.8454250382218262E-3</v>
      </c>
      <c r="O42" s="68">
        <v>3</v>
      </c>
      <c r="P42" s="69">
        <v>57.69490360842417</v>
      </c>
      <c r="Q42" s="69">
        <v>-2.5622940218245911</v>
      </c>
      <c r="R42" s="112">
        <v>-2.5604485967863693</v>
      </c>
      <c r="S42" s="77">
        <v>2.7346265414530402</v>
      </c>
      <c r="T42" s="105">
        <v>5.5374773149175896E-2</v>
      </c>
      <c r="U42" s="77">
        <v>-2.5604487654499581</v>
      </c>
      <c r="V42" s="105">
        <v>5.7221777219556028E-2</v>
      </c>
      <c r="W42" s="107">
        <v>7.2716695684257133E-4</v>
      </c>
      <c r="AG42" s="6"/>
      <c r="AH42" s="71"/>
      <c r="BE42" s="6"/>
      <c r="BF42" s="71"/>
      <c r="BT42" s="6"/>
      <c r="BU42" s="71"/>
      <c r="CI42" s="6"/>
      <c r="CJ42" s="71"/>
      <c r="CX42" s="6"/>
      <c r="CY42" s="71"/>
      <c r="DM42" s="6"/>
      <c r="DN42" s="71"/>
      <c r="EB42" s="6"/>
      <c r="EC42" s="71"/>
      <c r="EQ42" s="6"/>
      <c r="ER42" s="71"/>
      <c r="FF42" s="6"/>
      <c r="FG42" s="71"/>
      <c r="FU42" s="6"/>
      <c r="FV42" s="71"/>
      <c r="GJ42" s="6"/>
      <c r="GK42" s="96"/>
      <c r="GY42"/>
      <c r="GZ42" s="96"/>
      <c r="HN42"/>
      <c r="HO42" s="96"/>
      <c r="IC42"/>
      <c r="ID42" s="96"/>
      <c r="IR42"/>
      <c r="IS42" s="96"/>
      <c r="JG42"/>
      <c r="JH42" s="96"/>
      <c r="JV42"/>
      <c r="JW42" s="6"/>
    </row>
    <row r="43" spans="2:283" x14ac:dyDescent="0.3">
      <c r="B43" s="68">
        <v>4</v>
      </c>
      <c r="C43" s="140">
        <v>54.147666471996693</v>
      </c>
      <c r="D43" s="118">
        <v>-0.74709734258790661</v>
      </c>
      <c r="E43" s="138">
        <v>-0.74699333522782874</v>
      </c>
      <c r="F43" s="77">
        <v>4.1021149053059824</v>
      </c>
      <c r="G43" s="105">
        <v>2.4501774152309929E-2</v>
      </c>
      <c r="H43" s="77">
        <v>-0.74699199223578294</v>
      </c>
      <c r="I43" s="105">
        <v>2.4600655472146533E-2</v>
      </c>
      <c r="J43" s="107">
        <v>9.8881319836600581E-5</v>
      </c>
      <c r="K43" s="116"/>
      <c r="L43" s="131">
        <v>1.0400736007787348E-4</v>
      </c>
      <c r="M43" s="63">
        <v>3.3985174191553114E-4</v>
      </c>
      <c r="O43" s="68">
        <v>4</v>
      </c>
      <c r="P43" s="69">
        <v>59.084014064026832</v>
      </c>
      <c r="Q43" s="69">
        <v>-2.5345459294452213</v>
      </c>
      <c r="R43" s="112">
        <v>-2.5342060777033057</v>
      </c>
      <c r="S43" s="77">
        <v>4.123736997055703</v>
      </c>
      <c r="T43" s="105">
        <v>8.3122865528545642E-2</v>
      </c>
      <c r="U43" s="77">
        <v>-2.5342062463668946</v>
      </c>
      <c r="V43" s="105">
        <v>8.3464851946801519E-2</v>
      </c>
      <c r="W43" s="107">
        <v>1.3464032214798691E-4</v>
      </c>
      <c r="AG43" s="6"/>
      <c r="AH43" s="71"/>
      <c r="BE43" s="6"/>
      <c r="BF43" s="71"/>
      <c r="BT43" s="6"/>
      <c r="BU43" s="71"/>
      <c r="CI43" s="6"/>
      <c r="CJ43" s="71"/>
      <c r="CX43" s="6"/>
      <c r="CY43" s="71"/>
      <c r="DM43" s="6"/>
      <c r="DN43" s="71"/>
      <c r="EB43" s="6"/>
      <c r="EC43" s="71"/>
      <c r="EQ43" s="6"/>
      <c r="ER43" s="71"/>
      <c r="FF43" s="6"/>
      <c r="FG43" s="71"/>
      <c r="FU43" s="6"/>
      <c r="FV43" s="71"/>
      <c r="GJ43" s="6"/>
      <c r="GK43" s="96"/>
      <c r="GY43"/>
      <c r="GZ43" s="96"/>
      <c r="HN43"/>
      <c r="HO43" s="96"/>
      <c r="IC43"/>
      <c r="ID43" s="96"/>
      <c r="IR43"/>
      <c r="IS43" s="96"/>
      <c r="JG43"/>
      <c r="JH43" s="96"/>
      <c r="JV43"/>
      <c r="JW43" s="6"/>
    </row>
    <row r="44" spans="2:283" x14ac:dyDescent="0.3">
      <c r="B44" s="68">
        <v>5</v>
      </c>
      <c r="C44" s="140">
        <v>55.544711865491827</v>
      </c>
      <c r="D44" s="118">
        <v>-0.73890639744957798</v>
      </c>
      <c r="E44" s="138">
        <v>-0.73917901770112948</v>
      </c>
      <c r="F44" s="77">
        <v>5.4991602988011206</v>
      </c>
      <c r="G44" s="105">
        <v>3.2692719290638557E-2</v>
      </c>
      <c r="H44" s="77">
        <v>-0.73917767470908369</v>
      </c>
      <c r="I44" s="105">
        <v>3.2416356073785409E-2</v>
      </c>
      <c r="J44" s="107">
        <v>-2.7636321685314933E-4</v>
      </c>
      <c r="K44" s="116"/>
      <c r="L44" s="131">
        <v>-2.7262025155150305E-4</v>
      </c>
      <c r="M44" s="63">
        <v>-9.2248019206175869E-4</v>
      </c>
      <c r="O44" s="68">
        <v>5</v>
      </c>
      <c r="P44" s="69">
        <v>60.488111595754674</v>
      </c>
      <c r="Q44" s="69">
        <v>-2.5067579485808547</v>
      </c>
      <c r="R44" s="112">
        <v>-2.5076804287729164</v>
      </c>
      <c r="S44" s="77">
        <v>5.52783452878354</v>
      </c>
      <c r="T44" s="105">
        <v>0.11091084639291229</v>
      </c>
      <c r="U44" s="77">
        <v>-2.5076805974365053</v>
      </c>
      <c r="V44" s="105">
        <v>0.10999106251620382</v>
      </c>
      <c r="W44" s="107">
        <v>-3.6211963649940222E-4</v>
      </c>
      <c r="AG44" s="6"/>
      <c r="AH44" s="71"/>
      <c r="BE44" s="6"/>
      <c r="BF44" s="71"/>
      <c r="BT44" s="6"/>
      <c r="BU44" s="71"/>
      <c r="CI44" s="6"/>
      <c r="CJ44" s="71"/>
      <c r="CX44" s="6"/>
      <c r="CY44" s="71"/>
      <c r="DM44" s="6"/>
      <c r="DN44" s="71"/>
      <c r="EB44" s="6"/>
      <c r="EC44" s="71"/>
      <c r="EQ44" s="6"/>
      <c r="ER44" s="71"/>
      <c r="FF44" s="6"/>
      <c r="FG44" s="71"/>
      <c r="FU44" s="6"/>
      <c r="FV44" s="71"/>
      <c r="GJ44" s="6"/>
      <c r="GK44" s="96"/>
      <c r="GY44"/>
      <c r="GZ44" s="96"/>
      <c r="HN44"/>
      <c r="HO44" s="96"/>
      <c r="IC44"/>
      <c r="ID44" s="96"/>
      <c r="IR44"/>
      <c r="IS44" s="96"/>
      <c r="JG44"/>
      <c r="JH44" s="96"/>
      <c r="JV44"/>
      <c r="JW44" s="6"/>
    </row>
    <row r="45" spans="2:283" x14ac:dyDescent="0.3">
      <c r="B45" s="68">
        <v>6</v>
      </c>
      <c r="C45" s="140">
        <v>56.957178632310978</v>
      </c>
      <c r="D45" s="118">
        <v>-0.73070382346035001</v>
      </c>
      <c r="E45" s="138">
        <v>-0.7312784413395973</v>
      </c>
      <c r="F45" s="77">
        <v>6.9116270656202685</v>
      </c>
      <c r="G45" s="105">
        <v>4.0895293279866553E-2</v>
      </c>
      <c r="H45" s="77">
        <v>-0.73127709834755139</v>
      </c>
      <c r="I45" s="105">
        <v>4.031833077741679E-2</v>
      </c>
      <c r="J45" s="107">
        <v>-5.7696250244976656E-4</v>
      </c>
      <c r="K45" s="116"/>
      <c r="L45" s="131">
        <v>-5.7461787924728558E-4</v>
      </c>
      <c r="M45" s="63">
        <v>-1.9343986141988623E-3</v>
      </c>
      <c r="O45" s="68">
        <v>6</v>
      </c>
      <c r="P45" s="69">
        <v>61.907552701969337</v>
      </c>
      <c r="Q45" s="69">
        <v>-2.4789305165565527</v>
      </c>
      <c r="R45" s="112">
        <v>-2.4808649151707516</v>
      </c>
      <c r="S45" s="77">
        <v>6.9472756349982072</v>
      </c>
      <c r="T45" s="105">
        <v>0.13873827841721398</v>
      </c>
      <c r="U45" s="77">
        <v>-2.4808650838343405</v>
      </c>
      <c r="V45" s="105">
        <v>0.13680714389481133</v>
      </c>
      <c r="W45" s="107">
        <v>-7.6028918204828794E-4</v>
      </c>
      <c r="AG45" s="6"/>
      <c r="AH45" s="71"/>
      <c r="BE45" s="6"/>
      <c r="BF45" s="71"/>
      <c r="BT45" s="6"/>
      <c r="BU45" s="71"/>
      <c r="CI45" s="6"/>
      <c r="CJ45" s="71"/>
      <c r="CX45" s="6"/>
      <c r="CY45" s="71"/>
      <c r="DM45" s="6"/>
      <c r="DN45" s="71"/>
      <c r="EB45" s="6"/>
      <c r="EC45" s="71"/>
      <c r="EQ45" s="6"/>
      <c r="ER45" s="71"/>
      <c r="FF45" s="6"/>
      <c r="FG45" s="71"/>
      <c r="FU45" s="6"/>
      <c r="FV45" s="71"/>
      <c r="GJ45" s="6"/>
      <c r="GK45" s="96"/>
      <c r="GY45"/>
      <c r="GZ45" s="96"/>
      <c r="HN45"/>
      <c r="HO45" s="96"/>
      <c r="IC45"/>
      <c r="ID45" s="96"/>
      <c r="IR45"/>
      <c r="IS45" s="96"/>
      <c r="JG45"/>
      <c r="JH45" s="96"/>
      <c r="JV45"/>
      <c r="JW45" s="6"/>
    </row>
    <row r="46" spans="2:283" x14ac:dyDescent="0.3">
      <c r="B46" s="68">
        <v>7</v>
      </c>
      <c r="C46" s="140">
        <v>58.385435870835714</v>
      </c>
      <c r="D46" s="118">
        <v>-0.722489749711689</v>
      </c>
      <c r="E46" s="138">
        <v>-0.72328954160619863</v>
      </c>
      <c r="F46" s="77">
        <v>8.3398843041450057</v>
      </c>
      <c r="G46" s="105">
        <v>4.9109367028527542E-2</v>
      </c>
      <c r="H46" s="77">
        <v>-0.72328819861415283</v>
      </c>
      <c r="I46" s="105">
        <v>4.8308644485481507E-2</v>
      </c>
      <c r="J46" s="107">
        <v>-8.0072254304603329E-4</v>
      </c>
      <c r="K46" s="116"/>
      <c r="L46" s="131">
        <v>-7.9979189450962718E-4</v>
      </c>
      <c r="M46" s="63">
        <v>-2.688494793138041E-3</v>
      </c>
      <c r="O46" s="68">
        <v>7</v>
      </c>
      <c r="P46" s="69">
        <v>63.342706371290816</v>
      </c>
      <c r="Q46" s="69">
        <v>-2.4510640713182599</v>
      </c>
      <c r="R46" s="112">
        <v>-2.4537525661113979</v>
      </c>
      <c r="S46" s="77">
        <v>8.382429304319686</v>
      </c>
      <c r="T46" s="105">
        <v>0.16660472365550694</v>
      </c>
      <c r="U46" s="77">
        <v>-2.4537527347749868</v>
      </c>
      <c r="V46" s="105">
        <v>0.16392006701563269</v>
      </c>
      <c r="W46" s="107">
        <v>-1.0569514330213594E-3</v>
      </c>
      <c r="AG46" s="6"/>
      <c r="AH46" s="71"/>
      <c r="BE46" s="6"/>
      <c r="BF46" s="71"/>
      <c r="BT46" s="6"/>
      <c r="BU46" s="71"/>
      <c r="CI46" s="6"/>
      <c r="CJ46" s="71"/>
      <c r="CX46" s="6"/>
      <c r="CY46" s="71"/>
      <c r="DM46" s="6"/>
      <c r="DN46" s="71"/>
      <c r="EB46" s="6"/>
      <c r="EC46" s="71"/>
      <c r="EQ46" s="6"/>
      <c r="ER46" s="71"/>
      <c r="FF46" s="6"/>
      <c r="FG46" s="71"/>
      <c r="FU46" s="6"/>
      <c r="FV46" s="71"/>
      <c r="GJ46" s="6"/>
      <c r="GK46" s="96"/>
      <c r="GY46"/>
      <c r="GZ46" s="96"/>
      <c r="HN46"/>
      <c r="HO46" s="96"/>
      <c r="IC46"/>
      <c r="ID46" s="96"/>
      <c r="IR46"/>
      <c r="IS46" s="96"/>
      <c r="JG46"/>
      <c r="JH46" s="96"/>
      <c r="JV46"/>
      <c r="JW46" s="6"/>
    </row>
    <row r="47" spans="2:283" x14ac:dyDescent="0.3">
      <c r="B47" s="68">
        <v>8</v>
      </c>
      <c r="C47" s="140">
        <v>59.829865759337899</v>
      </c>
      <c r="D47" s="118">
        <v>-0.7142643054760428</v>
      </c>
      <c r="E47" s="138">
        <v>-0.71521018080205723</v>
      </c>
      <c r="F47" s="77">
        <v>9.784314192647189</v>
      </c>
      <c r="G47" s="105">
        <v>5.7334811264173738E-2</v>
      </c>
      <c r="H47" s="77">
        <v>-0.71520883781001132</v>
      </c>
      <c r="I47" s="105">
        <v>5.6389435275212542E-2</v>
      </c>
      <c r="J47" s="107">
        <v>-9.453759889611901E-4</v>
      </c>
      <c r="K47" s="116"/>
      <c r="L47" s="131">
        <v>-9.4587532601442259E-4</v>
      </c>
      <c r="M47" s="63">
        <v>-3.1771122603205804E-3</v>
      </c>
      <c r="O47" s="68">
        <v>8</v>
      </c>
      <c r="P47" s="69">
        <v>64.793954673455474</v>
      </c>
      <c r="Q47" s="69">
        <v>-2.4231590514259036</v>
      </c>
      <c r="R47" s="112">
        <v>-2.4263361636862242</v>
      </c>
      <c r="S47" s="77">
        <v>9.8336776064843381</v>
      </c>
      <c r="T47" s="105">
        <v>0.19450974354786335</v>
      </c>
      <c r="U47" s="77">
        <v>-2.4263363323498131</v>
      </c>
      <c r="V47" s="105">
        <v>0.19133704994012732</v>
      </c>
      <c r="W47" s="107">
        <v>-1.2490919715496256E-3</v>
      </c>
      <c r="AG47" s="6"/>
      <c r="AH47" s="71"/>
      <c r="BE47" s="6"/>
      <c r="BF47" s="71"/>
      <c r="BT47" s="6"/>
      <c r="BU47" s="71"/>
      <c r="CI47" s="6"/>
      <c r="CJ47" s="71"/>
      <c r="CX47" s="6"/>
      <c r="CY47" s="71"/>
      <c r="DM47" s="6"/>
      <c r="DN47" s="71"/>
      <c r="EB47" s="6"/>
      <c r="EC47" s="71"/>
      <c r="EQ47" s="6"/>
      <c r="ER47" s="71"/>
      <c r="FF47" s="6"/>
      <c r="FG47" s="71"/>
      <c r="FU47" s="6"/>
      <c r="FV47" s="71"/>
      <c r="GJ47" s="6"/>
      <c r="GK47" s="96"/>
      <c r="GY47"/>
      <c r="GZ47" s="96"/>
      <c r="HN47"/>
      <c r="HO47" s="96"/>
      <c r="IC47"/>
      <c r="ID47" s="96"/>
      <c r="IR47"/>
      <c r="IS47" s="96"/>
      <c r="JG47"/>
      <c r="JH47" s="96"/>
      <c r="JV47"/>
      <c r="JW47" s="6"/>
    </row>
    <row r="48" spans="2:283" x14ac:dyDescent="0.3">
      <c r="B48" s="68">
        <v>9</v>
      </c>
      <c r="C48" s="140">
        <v>61.290864182185004</v>
      </c>
      <c r="D48" s="118">
        <v>-0.70602762020480814</v>
      </c>
      <c r="E48" s="138">
        <v>-0.70703814456379888</v>
      </c>
      <c r="F48" s="77">
        <v>11.245312615494294</v>
      </c>
      <c r="G48" s="105">
        <v>6.5571496535408461E-2</v>
      </c>
      <c r="H48" s="77">
        <v>-0.70703680157175308</v>
      </c>
      <c r="I48" s="105">
        <v>6.4562917901909531E-2</v>
      </c>
      <c r="J48" s="107">
        <v>-1.0085786334989367E-3</v>
      </c>
      <c r="K48" s="116"/>
      <c r="L48" s="131">
        <v>-1.0105243589907387E-3</v>
      </c>
      <c r="M48" s="63">
        <v>-3.3923349868283381E-3</v>
      </c>
      <c r="O48" s="68">
        <v>9</v>
      </c>
      <c r="P48" s="69">
        <v>66.261693385523117</v>
      </c>
      <c r="Q48" s="69">
        <v>-2.3952158960464986</v>
      </c>
      <c r="R48" s="112">
        <v>-2.398608231033327</v>
      </c>
      <c r="S48" s="77">
        <v>11.301416318551977</v>
      </c>
      <c r="T48" s="105">
        <v>0.22245289892726833</v>
      </c>
      <c r="U48" s="77">
        <v>-2.3986083996969159</v>
      </c>
      <c r="V48" s="105">
        <v>0.21906556968850918</v>
      </c>
      <c r="W48" s="107">
        <v>-1.3335941884878538E-3</v>
      </c>
      <c r="AG48" s="6"/>
      <c r="AH48" s="71"/>
      <c r="BE48" s="6"/>
      <c r="BF48" s="71"/>
      <c r="BT48" s="6"/>
      <c r="BU48" s="71"/>
      <c r="CI48" s="6"/>
      <c r="CJ48" s="71"/>
      <c r="CX48" s="6"/>
      <c r="CY48" s="71"/>
      <c r="DM48" s="6"/>
      <c r="DN48" s="71"/>
      <c r="EB48" s="6"/>
      <c r="EC48" s="71"/>
      <c r="EQ48" s="6"/>
      <c r="ER48" s="71"/>
      <c r="FF48" s="6"/>
      <c r="FG48" s="71"/>
      <c r="FU48" s="6"/>
      <c r="FV48" s="71"/>
      <c r="GJ48" s="6"/>
      <c r="GK48" s="96"/>
      <c r="GY48"/>
      <c r="GZ48" s="96"/>
      <c r="HN48"/>
      <c r="HO48" s="96"/>
      <c r="IC48"/>
      <c r="ID48" s="96"/>
      <c r="IR48"/>
      <c r="IS48" s="96"/>
      <c r="JG48"/>
      <c r="JH48" s="96"/>
      <c r="JV48"/>
      <c r="JW48" s="6"/>
    </row>
    <row r="49" spans="2:283" x14ac:dyDescent="0.3">
      <c r="B49" s="68">
        <v>10</v>
      </c>
      <c r="C49" s="140">
        <v>62.768841393962447</v>
      </c>
      <c r="D49" s="118">
        <v>-0.69777982352629142</v>
      </c>
      <c r="E49" s="138">
        <v>-0.6987711381488102</v>
      </c>
      <c r="F49" s="77">
        <v>12.72328982727174</v>
      </c>
      <c r="G49" s="105">
        <v>7.3819293213925219E-2</v>
      </c>
      <c r="H49" s="77">
        <v>-0.69876979515676441</v>
      </c>
      <c r="I49" s="105">
        <v>7.2831387514337861E-2</v>
      </c>
      <c r="J49" s="107">
        <v>-9.8790569958736121E-4</v>
      </c>
      <c r="K49" s="116"/>
      <c r="L49" s="131">
        <v>-9.9131462251877966E-4</v>
      </c>
      <c r="M49" s="63">
        <v>-3.3259748439342651E-3</v>
      </c>
      <c r="O49" s="68">
        <v>10</v>
      </c>
      <c r="P49" s="69">
        <v>67.74633265600103</v>
      </c>
      <c r="Q49" s="69">
        <v>-2.3672350449472321</v>
      </c>
      <c r="R49" s="112">
        <v>-2.3705610197911664</v>
      </c>
      <c r="S49" s="77">
        <v>12.786055589029891</v>
      </c>
      <c r="T49" s="105">
        <v>0.25043375002653467</v>
      </c>
      <c r="U49" s="77">
        <v>-2.3705611884547553</v>
      </c>
      <c r="V49" s="105">
        <v>0.2471133747863779</v>
      </c>
      <c r="W49" s="107">
        <v>-1.3072343465184257E-3</v>
      </c>
      <c r="AG49" s="6"/>
      <c r="AH49" s="71"/>
      <c r="BE49" s="6"/>
      <c r="BF49" s="71"/>
      <c r="BT49" s="6"/>
      <c r="BU49" s="71"/>
      <c r="CI49" s="6"/>
      <c r="CJ49" s="71"/>
      <c r="CX49" s="6"/>
      <c r="CY49" s="71"/>
      <c r="DM49" s="6"/>
      <c r="DN49" s="71"/>
      <c r="EB49" s="6"/>
      <c r="EC49" s="71"/>
      <c r="EQ49" s="6"/>
      <c r="ER49" s="71"/>
      <c r="FF49" s="6"/>
      <c r="FG49" s="71"/>
      <c r="FU49" s="6"/>
      <c r="FV49" s="71"/>
      <c r="GJ49" s="6"/>
      <c r="GK49" s="96"/>
      <c r="GY49"/>
      <c r="GZ49" s="96"/>
      <c r="HN49"/>
      <c r="HO49" s="96"/>
      <c r="IC49"/>
      <c r="ID49" s="96"/>
      <c r="IR49"/>
      <c r="IS49" s="96"/>
      <c r="JG49"/>
      <c r="JH49" s="96"/>
      <c r="JV49"/>
      <c r="JW49" s="6"/>
    </row>
    <row r="50" spans="2:283" x14ac:dyDescent="0.3">
      <c r="B50" s="68">
        <v>11</v>
      </c>
      <c r="C50" s="140">
        <v>64.264222724302499</v>
      </c>
      <c r="D50" s="118">
        <v>-0.68952104524366986</v>
      </c>
      <c r="E50" s="138">
        <v>-0.69040678249280629</v>
      </c>
      <c r="F50" s="77">
        <v>14.218671157611785</v>
      </c>
      <c r="G50" s="105">
        <v>8.2078071496546778E-2</v>
      </c>
      <c r="H50" s="77">
        <v>-0.6904054395007605</v>
      </c>
      <c r="I50" s="105">
        <v>8.1197223597858734E-2</v>
      </c>
      <c r="J50" s="107">
        <v>-8.8084789868804741E-4</v>
      </c>
      <c r="K50" s="116"/>
      <c r="L50" s="131">
        <v>-8.8573724913643126E-4</v>
      </c>
      <c r="M50" s="63">
        <v>-2.9695582946440702E-3</v>
      </c>
      <c r="O50" s="68">
        <v>11</v>
      </c>
      <c r="P50" s="69">
        <v>69.248297709674517</v>
      </c>
      <c r="Q50" s="69">
        <v>-2.3392169384885442</v>
      </c>
      <c r="R50" s="112">
        <v>-2.3421864967831882</v>
      </c>
      <c r="S50" s="77">
        <v>14.288020642703378</v>
      </c>
      <c r="T50" s="105">
        <v>0.27845185648522247</v>
      </c>
      <c r="U50" s="77">
        <v>-2.3421866654467771</v>
      </c>
      <c r="V50" s="105">
        <v>0.27548849858037738</v>
      </c>
      <c r="W50" s="107">
        <v>-1.1666763404901952E-3</v>
      </c>
      <c r="AG50" s="6"/>
      <c r="AH50" s="71"/>
      <c r="BE50" s="6"/>
      <c r="BF50" s="71"/>
      <c r="BT50" s="6"/>
      <c r="BU50" s="71"/>
      <c r="CI50" s="6"/>
      <c r="CJ50" s="71"/>
      <c r="CX50" s="6"/>
      <c r="CY50" s="71"/>
      <c r="DM50" s="6"/>
      <c r="DN50" s="71"/>
      <c r="EB50" s="6"/>
      <c r="EC50" s="71"/>
      <c r="EQ50" s="6"/>
      <c r="ER50" s="71"/>
      <c r="FF50" s="6"/>
      <c r="FG50" s="71"/>
      <c r="FU50" s="6"/>
      <c r="FV50" s="71"/>
      <c r="GJ50" s="6"/>
      <c r="GK50" s="96"/>
      <c r="GY50"/>
      <c r="GZ50" s="96"/>
      <c r="HN50"/>
      <c r="HO50" s="96"/>
      <c r="IC50"/>
      <c r="ID50" s="96"/>
      <c r="IR50"/>
      <c r="IS50" s="96"/>
      <c r="JG50"/>
      <c r="JH50" s="96"/>
      <c r="JV50"/>
      <c r="JW50" s="6"/>
    </row>
    <row r="51" spans="2:283" x14ac:dyDescent="0.3">
      <c r="B51" s="68">
        <v>12</v>
      </c>
      <c r="C51" s="140">
        <v>65.777449326450295</v>
      </c>
      <c r="D51" s="118">
        <v>-0.68125141533294797</v>
      </c>
      <c r="E51" s="138">
        <v>-0.68194261002275669</v>
      </c>
      <c r="F51" s="77">
        <v>15.731897759759581</v>
      </c>
      <c r="G51" s="105">
        <v>9.0347701407268638E-2</v>
      </c>
      <c r="H51" s="77">
        <v>-0.6819412670307109</v>
      </c>
      <c r="I51" s="105">
        <v>8.9662894162244475E-2</v>
      </c>
      <c r="J51" s="107">
        <v>-6.8480724502416963E-4</v>
      </c>
      <c r="K51" s="116"/>
      <c r="L51" s="131">
        <v>-6.9119468980871623E-4</v>
      </c>
      <c r="M51" s="63">
        <v>-2.3143122589885934E-3</v>
      </c>
      <c r="O51" s="68">
        <v>12</v>
      </c>
      <c r="P51" s="69">
        <v>70.768029596174586</v>
      </c>
      <c r="Q51" s="69">
        <v>-2.3111620176171952</v>
      </c>
      <c r="R51" s="112">
        <v>-2.3134763298761838</v>
      </c>
      <c r="S51" s="77">
        <v>15.80775252920345</v>
      </c>
      <c r="T51" s="105">
        <v>0.30650677735657161</v>
      </c>
      <c r="U51" s="77">
        <v>-2.3134764985397727</v>
      </c>
      <c r="V51" s="105">
        <v>0.30419927338013675</v>
      </c>
      <c r="W51" s="107">
        <v>-9.0846613245466749E-4</v>
      </c>
      <c r="AG51" s="6"/>
      <c r="AH51" s="71"/>
      <c r="BE51" s="6"/>
      <c r="BF51" s="71"/>
      <c r="BT51" s="6"/>
      <c r="BU51" s="71"/>
      <c r="CI51" s="6"/>
      <c r="CJ51" s="71"/>
      <c r="CX51" s="6"/>
      <c r="CY51" s="71"/>
      <c r="DM51" s="6"/>
      <c r="DN51" s="71"/>
      <c r="EB51" s="6"/>
      <c r="EC51" s="71"/>
      <c r="EQ51" s="6"/>
      <c r="ER51" s="71"/>
      <c r="FF51" s="6"/>
      <c r="FG51" s="71"/>
      <c r="FU51" s="6"/>
      <c r="FV51" s="71"/>
      <c r="GJ51" s="6"/>
      <c r="GK51" s="96"/>
      <c r="GY51"/>
      <c r="GZ51" s="96"/>
      <c r="HN51"/>
      <c r="HO51" s="96"/>
      <c r="IC51"/>
      <c r="ID51" s="96"/>
      <c r="IR51"/>
      <c r="IS51" s="96"/>
      <c r="JG51"/>
      <c r="JH51" s="96"/>
      <c r="JV51"/>
      <c r="JW51" s="6"/>
    </row>
    <row r="52" spans="2:283" x14ac:dyDescent="0.3">
      <c r="B52" s="68">
        <v>13</v>
      </c>
      <c r="C52" s="140">
        <v>67.308978972865589</v>
      </c>
      <c r="D52" s="118">
        <v>-0.67297106394091299</v>
      </c>
      <c r="E52" s="138">
        <v>-0.67337606020671859</v>
      </c>
      <c r="F52" s="77">
        <v>17.26342740617488</v>
      </c>
      <c r="G52" s="105">
        <v>9.8628052799303589E-2</v>
      </c>
      <c r="H52" s="77">
        <v>-0.67337471721467279</v>
      </c>
      <c r="I52" s="105">
        <v>9.8230960192632541E-2</v>
      </c>
      <c r="J52" s="107">
        <v>-3.9709260667105333E-4</v>
      </c>
      <c r="K52" s="116"/>
      <c r="L52" s="131">
        <v>-4.0499626580559056E-4</v>
      </c>
      <c r="M52" s="63">
        <v>-1.351149090734971E-3</v>
      </c>
      <c r="O52" s="68">
        <v>13</v>
      </c>
      <c r="P52" s="69">
        <v>72.305985985581358</v>
      </c>
      <c r="Q52" s="69">
        <v>-2.2830707238593315</v>
      </c>
      <c r="R52" s="112">
        <v>-2.2844218729500665</v>
      </c>
      <c r="S52" s="77">
        <v>17.345708918610224</v>
      </c>
      <c r="T52" s="105">
        <v>0.33459807111443546</v>
      </c>
      <c r="U52" s="77">
        <v>-2.2844220416136554</v>
      </c>
      <c r="V52" s="105">
        <v>0.33325434548880956</v>
      </c>
      <c r="W52" s="107">
        <v>-5.2902583686058183E-4</v>
      </c>
      <c r="AG52" s="6"/>
      <c r="AH52" s="71"/>
      <c r="BE52" s="6"/>
      <c r="BF52" s="71"/>
      <c r="BT52" s="6"/>
      <c r="BU52" s="71"/>
      <c r="CI52" s="6"/>
      <c r="CJ52" s="71"/>
      <c r="CX52" s="6"/>
      <c r="CY52" s="71"/>
      <c r="DM52" s="6"/>
      <c r="DN52" s="71"/>
      <c r="EB52" s="6"/>
      <c r="EC52" s="71"/>
      <c r="EQ52" s="6"/>
      <c r="ER52" s="71"/>
      <c r="FF52" s="6"/>
      <c r="FG52" s="71"/>
      <c r="FU52" s="6"/>
      <c r="FV52" s="71"/>
      <c r="GJ52" s="6"/>
      <c r="GK52" s="96"/>
      <c r="GY52"/>
      <c r="GZ52" s="96"/>
      <c r="HN52"/>
      <c r="HO52" s="96"/>
      <c r="IC52"/>
      <c r="ID52" s="96"/>
      <c r="IR52"/>
      <c r="IS52" s="96"/>
      <c r="JG52"/>
      <c r="JH52" s="96"/>
      <c r="JV52"/>
      <c r="JW52" s="6"/>
    </row>
    <row r="53" spans="2:283" x14ac:dyDescent="0.3">
      <c r="B53" s="68">
        <v>14</v>
      </c>
      <c r="C53" s="140">
        <v>68.859286901451455</v>
      </c>
      <c r="D53" s="118">
        <v>-0.6646801213830853</v>
      </c>
      <c r="E53" s="138">
        <v>-0.66470447482049078</v>
      </c>
      <c r="F53" s="77">
        <v>18.813735334760747</v>
      </c>
      <c r="G53" s="105">
        <v>0.1069189953571313</v>
      </c>
      <c r="H53" s="77">
        <v>-0.66470313182844487</v>
      </c>
      <c r="I53" s="105">
        <v>0.10690408038370974</v>
      </c>
      <c r="J53" s="107">
        <v>-1.4914973421565306E-5</v>
      </c>
      <c r="K53" s="116"/>
      <c r="L53" s="131">
        <v>-2.4353437405477685E-5</v>
      </c>
      <c r="M53" s="63">
        <v>-7.0650597703281193E-5</v>
      </c>
      <c r="O53" s="68">
        <v>14</v>
      </c>
      <c r="P53" s="69">
        <v>73.862642014654327</v>
      </c>
      <c r="Q53" s="69">
        <v>-2.2549434993135287</v>
      </c>
      <c r="R53" s="112">
        <v>-2.2550141499112319</v>
      </c>
      <c r="S53" s="77">
        <v>18.902364947683189</v>
      </c>
      <c r="T53" s="105">
        <v>0.36272529566023798</v>
      </c>
      <c r="U53" s="77">
        <v>-2.2550143185748208</v>
      </c>
      <c r="V53" s="105">
        <v>0.36266269119005595</v>
      </c>
      <c r="W53" s="107">
        <v>-2.4647429205518978E-5</v>
      </c>
      <c r="AG53" s="6"/>
      <c r="AH53" s="71"/>
      <c r="BE53" s="6"/>
      <c r="BF53" s="71"/>
      <c r="BT53" s="6"/>
      <c r="BU53" s="71"/>
      <c r="CI53" s="6"/>
      <c r="CJ53" s="71"/>
      <c r="CX53" s="6"/>
      <c r="CY53" s="71"/>
      <c r="DM53" s="6"/>
      <c r="DN53" s="71"/>
      <c r="EB53" s="6"/>
      <c r="EC53" s="71"/>
      <c r="EQ53" s="6"/>
      <c r="ER53" s="71"/>
      <c r="FF53" s="6"/>
      <c r="FG53" s="71"/>
      <c r="FU53" s="6"/>
      <c r="FV53" s="71"/>
      <c r="GJ53" s="6"/>
      <c r="GK53" s="96"/>
      <c r="GY53"/>
      <c r="GZ53" s="96"/>
      <c r="HN53"/>
      <c r="HO53" s="96"/>
      <c r="IC53"/>
      <c r="ID53" s="96"/>
      <c r="IR53"/>
      <c r="IS53" s="96"/>
      <c r="JG53"/>
      <c r="JH53" s="96"/>
      <c r="JV53"/>
      <c r="JW53" s="6"/>
    </row>
    <row r="54" spans="2:283" x14ac:dyDescent="0.3">
      <c r="B54" s="68">
        <v>15</v>
      </c>
      <c r="C54" s="140">
        <v>70.428866716325942</v>
      </c>
      <c r="D54" s="118">
        <v>-0.65637871814166882</v>
      </c>
      <c r="E54" s="138">
        <v>-0.65592509290918288</v>
      </c>
      <c r="F54" s="77">
        <v>20.383315149635237</v>
      </c>
      <c r="G54" s="105">
        <v>0.11522039859854782</v>
      </c>
      <c r="H54" s="77">
        <v>-0.65592374991713698</v>
      </c>
      <c r="I54" s="105">
        <v>0.11568501617903433</v>
      </c>
      <c r="J54" s="107">
        <v>4.64617580486508E-4</v>
      </c>
      <c r="K54" s="116"/>
      <c r="L54" s="131">
        <v>4.5362523248593245E-4</v>
      </c>
      <c r="M54" s="63">
        <v>1.5369489683356719E-3</v>
      </c>
      <c r="O54" s="68">
        <v>15</v>
      </c>
      <c r="P54" s="69">
        <v>75.438491187605607</v>
      </c>
      <c r="Q54" s="69">
        <v>-2.2267807866438409</v>
      </c>
      <c r="R54" s="112">
        <v>-2.2252438376755053</v>
      </c>
      <c r="S54" s="77">
        <v>20.47821412063448</v>
      </c>
      <c r="T54" s="105">
        <v>0.39088800832992571</v>
      </c>
      <c r="U54" s="77">
        <v>-2.2252440063390941</v>
      </c>
      <c r="V54" s="105">
        <v>0.39243363376545176</v>
      </c>
      <c r="W54" s="107">
        <v>6.0851395099451543E-4</v>
      </c>
      <c r="AG54" s="6"/>
      <c r="AH54" s="71"/>
      <c r="BE54" s="6"/>
      <c r="BF54" s="71"/>
      <c r="BT54" s="6"/>
      <c r="BU54" s="71"/>
      <c r="CI54" s="6"/>
      <c r="CJ54" s="71"/>
      <c r="CX54" s="6"/>
      <c r="CY54" s="71"/>
      <c r="DM54" s="6"/>
      <c r="DN54" s="71"/>
      <c r="EB54" s="6"/>
      <c r="EC54" s="71"/>
      <c r="EQ54" s="6"/>
      <c r="ER54" s="71"/>
      <c r="FF54" s="6"/>
      <c r="FG54" s="71"/>
      <c r="FU54" s="6"/>
      <c r="FV54" s="71"/>
      <c r="GJ54" s="6"/>
      <c r="GK54" s="96"/>
      <c r="GY54"/>
      <c r="GZ54" s="96"/>
      <c r="HN54"/>
      <c r="HO54" s="96"/>
      <c r="IC54"/>
      <c r="ID54" s="96"/>
      <c r="IR54"/>
      <c r="IS54" s="96"/>
      <c r="JG54"/>
      <c r="JH54" s="96"/>
      <c r="JV54"/>
      <c r="JW54" s="6"/>
    </row>
    <row r="55" spans="2:283" x14ac:dyDescent="0.3">
      <c r="B55" s="68">
        <v>16</v>
      </c>
      <c r="C55" s="140">
        <v>72.018231347410477</v>
      </c>
      <c r="D55" s="118">
        <v>-0.64806698486349601</v>
      </c>
      <c r="E55" s="138">
        <v>-0.64703504541979684</v>
      </c>
      <c r="F55" s="77">
        <v>21.972679780719762</v>
      </c>
      <c r="G55" s="105">
        <v>0.1235321318767206</v>
      </c>
      <c r="H55" s="77">
        <v>-0.64703370242775093</v>
      </c>
      <c r="I55" s="105">
        <v>0.12457663713940514</v>
      </c>
      <c r="J55" s="107">
        <v>1.0445052626845361E-3</v>
      </c>
      <c r="K55" s="116"/>
      <c r="L55" s="131">
        <v>1.0319394436991702E-3</v>
      </c>
      <c r="M55" s="63">
        <v>3.4817810328759968E-3</v>
      </c>
      <c r="O55" s="68">
        <v>16</v>
      </c>
      <c r="P55" s="69">
        <v>77.034046335689979</v>
      </c>
      <c r="Q55" s="69">
        <v>-2.1985830290728305</v>
      </c>
      <c r="R55" s="112">
        <v>-2.1951012480399545</v>
      </c>
      <c r="S55" s="77">
        <v>22.073769268718852</v>
      </c>
      <c r="T55" s="105">
        <v>0.41908576590093627</v>
      </c>
      <c r="U55" s="77">
        <v>-2.1951014167035434</v>
      </c>
      <c r="V55" s="105">
        <v>0.42257686162306168</v>
      </c>
      <c r="W55" s="107">
        <v>1.3744471346950442E-3</v>
      </c>
      <c r="AG55" s="6"/>
      <c r="AH55" s="71"/>
      <c r="BE55" s="6"/>
      <c r="BF55" s="71"/>
      <c r="BT55" s="6"/>
      <c r="BU55" s="71"/>
      <c r="CI55" s="6"/>
      <c r="CJ55" s="71"/>
      <c r="CX55" s="6"/>
      <c r="CY55" s="71"/>
      <c r="DM55" s="6"/>
      <c r="DN55" s="71"/>
      <c r="EB55" s="6"/>
      <c r="EC55" s="71"/>
      <c r="EQ55" s="6"/>
      <c r="ER55" s="71"/>
      <c r="FF55" s="6"/>
      <c r="FG55" s="71"/>
      <c r="FU55" s="6"/>
      <c r="FV55" s="71"/>
      <c r="GJ55" s="6"/>
      <c r="GK55" s="96"/>
      <c r="GY55"/>
      <c r="GZ55" s="96"/>
      <c r="HN55"/>
      <c r="HO55" s="96"/>
      <c r="IC55"/>
      <c r="ID55" s="96"/>
      <c r="IR55"/>
      <c r="IS55" s="96"/>
      <c r="JG55"/>
      <c r="JH55" s="96"/>
      <c r="JV55"/>
      <c r="JW55" s="6"/>
    </row>
    <row r="56" spans="2:283" x14ac:dyDescent="0.3">
      <c r="B56" s="68">
        <v>17</v>
      </c>
      <c r="C56" s="140">
        <v>73.627914073504755</v>
      </c>
      <c r="D56" s="118">
        <v>-0.63974505235797385</v>
      </c>
      <c r="E56" s="138">
        <v>-0.63803134947869755</v>
      </c>
      <c r="F56" s="77">
        <v>23.582362506814039</v>
      </c>
      <c r="G56" s="105">
        <v>0.13185406438224268</v>
      </c>
      <c r="H56" s="77">
        <v>-0.63803000648665176</v>
      </c>
      <c r="I56" s="105">
        <v>0.13358192666640328</v>
      </c>
      <c r="J56" s="107">
        <v>1.7278622841605993E-3</v>
      </c>
      <c r="K56" s="116"/>
      <c r="L56" s="131">
        <v>1.713702879276302E-3</v>
      </c>
      <c r="M56" s="63">
        <v>5.7743620192582945E-3</v>
      </c>
      <c r="O56" s="68">
        <v>17</v>
      </c>
      <c r="P56" s="69">
        <v>78.649840640281283</v>
      </c>
      <c r="Q56" s="69">
        <v>-2.1703506703745954</v>
      </c>
      <c r="R56" s="112">
        <v>-2.1645763083553371</v>
      </c>
      <c r="S56" s="77">
        <v>23.689563573310153</v>
      </c>
      <c r="T56" s="105">
        <v>0.44731812459917142</v>
      </c>
      <c r="U56" s="77">
        <v>-2.1645764770189264</v>
      </c>
      <c r="V56" s="105">
        <v>0.45310244762540058</v>
      </c>
      <c r="W56" s="107">
        <v>2.2772925300114728E-3</v>
      </c>
      <c r="AG56" s="6"/>
      <c r="AH56" s="71"/>
      <c r="BE56" s="6"/>
      <c r="BF56" s="71"/>
      <c r="BT56" s="6"/>
      <c r="BU56" s="71"/>
      <c r="CI56" s="6"/>
      <c r="CJ56" s="71"/>
      <c r="CX56" s="6"/>
      <c r="CY56" s="71"/>
      <c r="DM56" s="6"/>
      <c r="DN56" s="71"/>
      <c r="EB56" s="6"/>
      <c r="EC56" s="71"/>
      <c r="EQ56" s="6"/>
      <c r="ER56" s="71"/>
      <c r="FF56" s="6"/>
      <c r="FG56" s="71"/>
      <c r="FU56" s="6"/>
      <c r="FV56" s="71"/>
      <c r="GJ56" s="6"/>
      <c r="GK56" s="96"/>
      <c r="GY56"/>
      <c r="GZ56" s="96"/>
      <c r="HN56"/>
      <c r="HO56" s="96"/>
      <c r="IC56"/>
      <c r="ID56" s="96"/>
      <c r="IR56"/>
      <c r="IS56" s="96"/>
      <c r="JG56"/>
      <c r="JH56" s="96"/>
      <c r="JV56"/>
      <c r="JW56" s="6"/>
    </row>
    <row r="57" spans="2:283" ht="15" thickBot="1" x14ac:dyDescent="0.35">
      <c r="AG57" s="6"/>
      <c r="AH57" s="71"/>
      <c r="BE57" s="6"/>
      <c r="BF57" s="71"/>
      <c r="BT57" s="6"/>
      <c r="BU57" s="71"/>
      <c r="CI57" s="6"/>
      <c r="CJ57" s="71"/>
      <c r="CX57" s="6"/>
      <c r="CY57" s="71"/>
      <c r="DM57" s="6"/>
      <c r="DN57" s="71"/>
      <c r="EB57" s="6"/>
      <c r="EC57" s="71"/>
      <c r="EQ57" s="6"/>
      <c r="ER57" s="71"/>
      <c r="FF57" s="6"/>
      <c r="FG57" s="71"/>
      <c r="FU57" s="6"/>
      <c r="FV57" s="71"/>
      <c r="GJ57" s="6"/>
      <c r="GK57" s="96"/>
      <c r="GY57"/>
      <c r="GZ57" s="96"/>
      <c r="HN57"/>
      <c r="HO57" s="96"/>
      <c r="IC57"/>
      <c r="ID57" s="96"/>
      <c r="IR57"/>
      <c r="IS57" s="96"/>
      <c r="JG57"/>
      <c r="JH57" s="96"/>
      <c r="JV57"/>
      <c r="JW57" s="6"/>
    </row>
    <row r="58" spans="2:283" x14ac:dyDescent="0.3">
      <c r="F58" s="133" t="s">
        <v>246</v>
      </c>
      <c r="G58" s="56"/>
      <c r="H58" s="56"/>
      <c r="I58" s="56"/>
      <c r="L58" s="133" t="s">
        <v>346</v>
      </c>
      <c r="M58" s="133" t="s">
        <v>38</v>
      </c>
      <c r="S58" s="133" t="s">
        <v>246</v>
      </c>
      <c r="AG58" s="6"/>
      <c r="AH58" s="71"/>
      <c r="BE58" s="6"/>
      <c r="BF58" s="71"/>
      <c r="BT58" s="6"/>
      <c r="BU58" s="71"/>
      <c r="CI58" s="6"/>
      <c r="CJ58" s="71"/>
      <c r="CX58" s="6"/>
      <c r="CY58" s="71"/>
      <c r="DM58" s="6"/>
      <c r="DN58" s="71"/>
      <c r="EB58" s="6"/>
      <c r="EC58" s="71"/>
      <c r="EQ58" s="6"/>
      <c r="ER58" s="71"/>
      <c r="FF58" s="6"/>
      <c r="FG58" s="71"/>
      <c r="FU58" s="6"/>
      <c r="FV58" s="71"/>
      <c r="GJ58" s="6"/>
      <c r="GK58" s="96"/>
      <c r="GY58"/>
      <c r="GZ58" s="96"/>
      <c r="HN58"/>
      <c r="HO58" s="96"/>
      <c r="IC58"/>
      <c r="ID58" s="96"/>
      <c r="IR58"/>
      <c r="IS58" s="96"/>
      <c r="JG58"/>
      <c r="JH58" s="96"/>
      <c r="JV58"/>
      <c r="JW58" s="6"/>
    </row>
    <row r="59" spans="2:283" ht="15" thickBot="1" x14ac:dyDescent="0.35">
      <c r="F59" s="134" t="s">
        <v>260</v>
      </c>
      <c r="H59" s="129"/>
      <c r="I59" s="130"/>
      <c r="L59" s="134" t="s">
        <v>261</v>
      </c>
      <c r="M59" s="134" t="s">
        <v>261</v>
      </c>
      <c r="S59" s="134" t="s">
        <v>260</v>
      </c>
      <c r="AG59" s="6"/>
      <c r="AH59" s="71"/>
      <c r="BE59" s="6"/>
      <c r="BF59" s="71"/>
      <c r="BT59" s="6"/>
      <c r="BU59" s="71"/>
      <c r="CI59" s="6"/>
      <c r="CJ59" s="71"/>
      <c r="CX59" s="6"/>
      <c r="CY59" s="71"/>
      <c r="DM59" s="6"/>
      <c r="DN59" s="71"/>
      <c r="EB59" s="6"/>
      <c r="EC59" s="71"/>
      <c r="EQ59" s="6"/>
      <c r="ER59" s="71"/>
      <c r="FF59" s="6"/>
      <c r="FG59" s="71"/>
      <c r="FU59" s="6"/>
      <c r="FV59" s="71"/>
      <c r="GJ59" s="6"/>
      <c r="GK59" s="96"/>
      <c r="GY59"/>
      <c r="GZ59" s="96"/>
      <c r="HN59"/>
      <c r="HO59" s="96"/>
      <c r="IC59"/>
      <c r="ID59" s="96"/>
      <c r="IR59"/>
      <c r="IS59" s="96"/>
      <c r="JG59"/>
      <c r="JH59" s="96"/>
      <c r="JV59"/>
      <c r="JW59" s="6"/>
    </row>
    <row r="60" spans="2:283" x14ac:dyDescent="0.3">
      <c r="C60" s="247" t="s">
        <v>347</v>
      </c>
      <c r="D60" s="247"/>
      <c r="E60" s="247"/>
      <c r="F60" s="66">
        <v>1</v>
      </c>
      <c r="L60" s="132">
        <v>20.587187621070704</v>
      </c>
      <c r="M60" s="132">
        <v>0.22729851864780745</v>
      </c>
      <c r="P60" s="247" t="s">
        <v>347</v>
      </c>
      <c r="Q60" s="247"/>
      <c r="R60" s="247"/>
      <c r="S60" s="66">
        <v>1</v>
      </c>
      <c r="AG60" s="6"/>
      <c r="AH60" s="71"/>
      <c r="BE60" s="6"/>
      <c r="BF60" s="71"/>
      <c r="BT60" s="6"/>
      <c r="BU60" s="71"/>
      <c r="CI60" s="6"/>
      <c r="CJ60" s="71"/>
      <c r="CX60" s="6"/>
      <c r="CY60" s="71"/>
      <c r="DM60" s="6"/>
      <c r="DN60" s="71"/>
      <c r="EB60" s="6"/>
      <c r="EC60" s="71"/>
      <c r="EQ60" s="6"/>
      <c r="ER60" s="71"/>
      <c r="FF60" s="6"/>
      <c r="FG60" s="71"/>
      <c r="FU60" s="6"/>
      <c r="FV60" s="71"/>
      <c r="GJ60" s="6"/>
      <c r="GK60" s="96"/>
      <c r="GY60"/>
      <c r="GZ60" s="96"/>
      <c r="HN60"/>
      <c r="HO60" s="96"/>
      <c r="IC60"/>
      <c r="ID60" s="96"/>
      <c r="IR60"/>
      <c r="IS60" s="96"/>
      <c r="JG60"/>
      <c r="JH60" s="96"/>
      <c r="JV60"/>
      <c r="JW60" s="6"/>
    </row>
    <row r="61" spans="2:283" x14ac:dyDescent="0.3">
      <c r="C61" s="247" t="s">
        <v>348</v>
      </c>
      <c r="D61" s="247"/>
      <c r="E61" s="247"/>
      <c r="F61" s="68">
        <v>3.4</v>
      </c>
      <c r="P61" s="247" t="s">
        <v>348</v>
      </c>
      <c r="Q61" s="247"/>
      <c r="R61" s="247"/>
      <c r="S61" s="68">
        <v>3.4</v>
      </c>
      <c r="AG61" s="6"/>
      <c r="AH61" s="71"/>
      <c r="BE61" s="6"/>
      <c r="BF61" s="71"/>
      <c r="BT61" s="6"/>
      <c r="BU61" s="71"/>
      <c r="CI61" s="6"/>
      <c r="CJ61" s="71"/>
      <c r="CX61" s="6"/>
      <c r="CY61" s="71"/>
      <c r="DM61" s="6"/>
      <c r="DN61" s="71"/>
      <c r="EB61" s="6"/>
      <c r="EC61" s="71"/>
      <c r="EQ61" s="6"/>
      <c r="ER61" s="71"/>
      <c r="FF61" s="6"/>
      <c r="FG61" s="71"/>
      <c r="FU61" s="6"/>
      <c r="FV61" s="71"/>
      <c r="GJ61" s="6"/>
      <c r="GK61" s="96"/>
      <c r="GY61"/>
      <c r="GZ61" s="96"/>
      <c r="HN61"/>
      <c r="HO61" s="96"/>
      <c r="IC61"/>
      <c r="ID61" s="96"/>
      <c r="IR61"/>
      <c r="IS61" s="96"/>
      <c r="JG61"/>
      <c r="JH61" s="96"/>
      <c r="JV61"/>
      <c r="JW61" s="6"/>
    </row>
    <row r="62" spans="2:283" x14ac:dyDescent="0.3">
      <c r="C62" s="247" t="s">
        <v>349</v>
      </c>
      <c r="D62" s="247"/>
      <c r="E62" s="247"/>
      <c r="F62" s="69">
        <v>3.8371425587636736</v>
      </c>
      <c r="M62" s="141"/>
      <c r="P62" s="247" t="s">
        <v>349</v>
      </c>
      <c r="Q62" s="247"/>
      <c r="R62" s="247"/>
      <c r="S62" s="69">
        <v>3.8224761856547049</v>
      </c>
      <c r="AG62" s="6"/>
      <c r="AH62" s="71"/>
      <c r="BE62" s="6"/>
      <c r="BF62" s="71"/>
      <c r="BT62" s="6"/>
      <c r="BU62" s="71"/>
      <c r="CI62" s="6"/>
      <c r="CJ62" s="71"/>
      <c r="CX62" s="6"/>
      <c r="CY62" s="71"/>
      <c r="DM62" s="6"/>
      <c r="DN62" s="71"/>
      <c r="EB62" s="6"/>
      <c r="EC62" s="71"/>
      <c r="EQ62" s="6"/>
      <c r="ER62" s="71"/>
      <c r="FF62" s="6"/>
      <c r="FG62" s="71"/>
      <c r="FU62" s="6"/>
      <c r="FV62" s="71"/>
      <c r="GJ62" s="6"/>
      <c r="GK62" s="96"/>
      <c r="GY62"/>
      <c r="GZ62" s="96"/>
      <c r="HN62"/>
      <c r="HO62" s="96"/>
      <c r="IC62"/>
      <c r="ID62" s="96"/>
      <c r="IR62"/>
      <c r="IS62" s="96"/>
      <c r="JG62"/>
      <c r="JH62" s="96"/>
      <c r="JV62"/>
      <c r="JW62" s="6"/>
    </row>
    <row r="63" spans="2:283" x14ac:dyDescent="0.3">
      <c r="C63" s="247" t="s">
        <v>350</v>
      </c>
      <c r="D63" s="247"/>
      <c r="E63" s="247"/>
      <c r="F63" s="69">
        <v>4.4990785956559716</v>
      </c>
      <c r="P63" s="247" t="s">
        <v>350</v>
      </c>
      <c r="Q63" s="247"/>
      <c r="R63" s="247"/>
      <c r="S63" s="69">
        <v>4.4622039046957482</v>
      </c>
      <c r="AG63" s="6"/>
      <c r="AH63" s="71"/>
      <c r="BE63" s="6"/>
      <c r="BF63" s="71"/>
      <c r="BT63" s="6"/>
      <c r="BU63" s="71"/>
      <c r="CI63" s="6"/>
      <c r="CJ63" s="71"/>
      <c r="CX63" s="6"/>
      <c r="CY63" s="71"/>
      <c r="DM63" s="6"/>
      <c r="DN63" s="71"/>
      <c r="EB63" s="6"/>
      <c r="EC63" s="71"/>
      <c r="EQ63" s="6"/>
      <c r="ER63" s="71"/>
      <c r="FF63" s="6"/>
      <c r="FG63" s="71"/>
      <c r="FU63" s="6"/>
      <c r="FV63" s="71"/>
      <c r="GJ63" s="6"/>
      <c r="GK63" s="96"/>
      <c r="GY63"/>
      <c r="GZ63" s="96"/>
      <c r="HN63"/>
      <c r="HO63" s="96"/>
      <c r="IC63"/>
      <c r="ID63" s="96"/>
      <c r="IR63"/>
      <c r="IS63" s="96"/>
      <c r="JG63"/>
      <c r="JH63" s="96"/>
      <c r="JV63"/>
      <c r="JW63" s="6"/>
    </row>
    <row r="64" spans="2:283" x14ac:dyDescent="0.3">
      <c r="C64" s="119"/>
      <c r="AG64" s="6"/>
      <c r="AH64" s="71"/>
      <c r="BE64" s="6"/>
      <c r="BF64" s="71"/>
      <c r="BT64" s="6"/>
      <c r="BU64" s="71"/>
      <c r="CI64" s="6"/>
      <c r="CJ64" s="71"/>
      <c r="CX64" s="6"/>
      <c r="CY64" s="71"/>
      <c r="DM64" s="6"/>
      <c r="DN64" s="71"/>
      <c r="EB64" s="6"/>
      <c r="EC64" s="71"/>
      <c r="EQ64" s="6"/>
      <c r="ER64" s="71"/>
      <c r="FF64" s="6"/>
      <c r="FG64" s="71"/>
      <c r="FU64" s="6"/>
      <c r="FV64" s="71"/>
      <c r="GJ64" s="6"/>
      <c r="GK64" s="96"/>
      <c r="GY64"/>
      <c r="GZ64" s="96"/>
      <c r="HN64"/>
      <c r="HO64" s="96"/>
      <c r="IC64"/>
      <c r="ID64" s="96"/>
      <c r="IR64"/>
      <c r="IS64" s="96"/>
      <c r="JG64"/>
      <c r="JH64" s="96"/>
      <c r="JV64"/>
      <c r="JW64" s="6"/>
    </row>
    <row r="65" spans="33:283" x14ac:dyDescent="0.3">
      <c r="AG65" s="6"/>
      <c r="AH65" s="71"/>
      <c r="BE65" s="6"/>
      <c r="BF65" s="71"/>
      <c r="BT65" s="6"/>
      <c r="BU65" s="71"/>
      <c r="CI65" s="6"/>
      <c r="CJ65" s="71"/>
      <c r="CX65" s="6"/>
      <c r="CY65" s="71"/>
      <c r="DM65" s="6"/>
      <c r="DN65" s="71"/>
      <c r="EB65" s="6"/>
      <c r="EC65" s="71"/>
      <c r="EQ65" s="6"/>
      <c r="ER65" s="71"/>
      <c r="FF65" s="6"/>
      <c r="FG65" s="71"/>
      <c r="FU65" s="6"/>
      <c r="FV65" s="71"/>
      <c r="GJ65" s="6"/>
      <c r="GK65" s="96"/>
      <c r="GY65"/>
      <c r="GZ65" s="96"/>
      <c r="HN65"/>
      <c r="HO65" s="96"/>
      <c r="IC65"/>
      <c r="ID65" s="96"/>
      <c r="IR65"/>
      <c r="IS65" s="96"/>
      <c r="JG65"/>
      <c r="JH65" s="96"/>
      <c r="JV65"/>
      <c r="JW65" s="6"/>
    </row>
    <row r="66" spans="33:283" x14ac:dyDescent="0.3">
      <c r="AG66" s="6"/>
      <c r="AH66" s="71"/>
      <c r="BE66" s="6"/>
      <c r="BF66" s="71"/>
      <c r="BT66" s="6"/>
      <c r="BU66" s="71"/>
      <c r="CI66" s="6"/>
      <c r="CJ66" s="71"/>
      <c r="CX66" s="6"/>
      <c r="CY66" s="71"/>
      <c r="DM66" s="6"/>
      <c r="DN66" s="71"/>
      <c r="EB66" s="6"/>
      <c r="EC66" s="71"/>
      <c r="EQ66" s="6"/>
      <c r="ER66" s="71"/>
      <c r="FF66" s="6"/>
      <c r="FG66" s="71"/>
      <c r="FU66" s="6"/>
      <c r="FV66" s="71"/>
      <c r="GJ66" s="6"/>
      <c r="GK66" s="96"/>
      <c r="GY66"/>
      <c r="GZ66" s="96"/>
      <c r="HN66"/>
      <c r="HO66" s="96"/>
      <c r="IC66"/>
      <c r="ID66" s="96"/>
      <c r="IR66"/>
      <c r="IS66" s="96"/>
      <c r="JG66"/>
      <c r="JH66" s="96"/>
      <c r="JV66"/>
      <c r="JW66" s="6"/>
    </row>
    <row r="67" spans="33:283" x14ac:dyDescent="0.3">
      <c r="AG67" s="6"/>
      <c r="AH67" s="71"/>
      <c r="BE67" s="6"/>
      <c r="BF67" s="71"/>
      <c r="BT67" s="6"/>
      <c r="BU67" s="71"/>
      <c r="CI67" s="6"/>
      <c r="CJ67" s="71"/>
      <c r="CX67" s="6"/>
      <c r="CY67" s="71"/>
      <c r="DM67" s="6"/>
      <c r="DN67" s="71"/>
      <c r="EB67" s="6"/>
      <c r="EC67" s="71"/>
      <c r="EQ67" s="6"/>
      <c r="ER67" s="71"/>
      <c r="FF67" s="6"/>
      <c r="FG67" s="71"/>
      <c r="FU67" s="6"/>
      <c r="FV67" s="71"/>
      <c r="GJ67" s="6"/>
      <c r="GK67" s="96"/>
      <c r="GY67"/>
      <c r="GZ67" s="96"/>
      <c r="HN67"/>
      <c r="HO67" s="96"/>
      <c r="IC67"/>
      <c r="ID67" s="96"/>
      <c r="IR67"/>
      <c r="IS67" s="96"/>
      <c r="JG67"/>
      <c r="JH67" s="96"/>
      <c r="JV67"/>
      <c r="JW67" s="6"/>
    </row>
    <row r="68" spans="33:283" x14ac:dyDescent="0.3">
      <c r="AG68" s="6"/>
      <c r="AH68" s="71"/>
      <c r="BE68" s="6"/>
      <c r="BF68" s="71"/>
      <c r="BT68" s="6"/>
      <c r="BU68" s="71"/>
      <c r="CI68" s="6"/>
      <c r="CJ68" s="71"/>
      <c r="CX68" s="6"/>
      <c r="CY68" s="71"/>
      <c r="DM68" s="6"/>
      <c r="DN68" s="71"/>
      <c r="EB68" s="6"/>
      <c r="EC68" s="71"/>
      <c r="EQ68" s="6"/>
      <c r="ER68" s="71"/>
      <c r="FF68" s="6"/>
      <c r="FG68" s="71"/>
      <c r="FU68" s="6"/>
      <c r="FV68" s="71"/>
      <c r="GJ68" s="6"/>
      <c r="GK68" s="96"/>
      <c r="GY68"/>
      <c r="GZ68" s="96"/>
      <c r="HN68"/>
      <c r="HO68" s="96"/>
      <c r="IC68"/>
      <c r="ID68" s="96"/>
      <c r="IR68"/>
      <c r="IS68" s="96"/>
      <c r="JG68"/>
      <c r="JH68" s="96"/>
      <c r="JV68"/>
      <c r="JW68" s="6"/>
    </row>
    <row r="69" spans="33:283" x14ac:dyDescent="0.3">
      <c r="AG69" s="6"/>
      <c r="AH69" s="71"/>
      <c r="BE69" s="6"/>
      <c r="BF69" s="71"/>
      <c r="BT69" s="6"/>
      <c r="BU69" s="71"/>
      <c r="CI69" s="6"/>
      <c r="CJ69" s="71"/>
      <c r="CX69" s="6"/>
      <c r="CY69" s="71"/>
      <c r="DM69" s="6"/>
      <c r="DN69" s="71"/>
      <c r="EB69" s="6"/>
      <c r="EC69" s="71"/>
      <c r="EQ69" s="6"/>
      <c r="ER69" s="71"/>
      <c r="FF69" s="6"/>
      <c r="FG69" s="71"/>
      <c r="FU69" s="6"/>
      <c r="FV69" s="71"/>
      <c r="GJ69" s="6"/>
      <c r="GK69" s="96"/>
      <c r="GY69"/>
      <c r="GZ69" s="96"/>
      <c r="HN69"/>
      <c r="HO69" s="96"/>
      <c r="IC69"/>
      <c r="ID69" s="96"/>
      <c r="IR69"/>
      <c r="IS69" s="96"/>
      <c r="JG69"/>
      <c r="JH69" s="96"/>
      <c r="JV69"/>
      <c r="JW69" s="6"/>
    </row>
    <row r="70" spans="33:283" x14ac:dyDescent="0.3">
      <c r="AG70" s="6"/>
      <c r="AH70" s="71"/>
      <c r="BE70" s="6"/>
      <c r="BF70" s="71"/>
      <c r="BT70" s="6"/>
      <c r="BU70" s="71"/>
      <c r="CI70" s="6"/>
      <c r="CJ70" s="71"/>
      <c r="CX70" s="6"/>
      <c r="CY70" s="71"/>
      <c r="DM70" s="6"/>
      <c r="DN70" s="71"/>
      <c r="EB70" s="6"/>
      <c r="EC70" s="71"/>
      <c r="EQ70" s="6"/>
      <c r="ER70" s="71"/>
      <c r="FF70" s="6"/>
      <c r="FG70" s="71"/>
      <c r="FU70" s="6"/>
      <c r="FV70" s="71"/>
      <c r="GJ70" s="6"/>
      <c r="GK70" s="96"/>
      <c r="GY70"/>
      <c r="GZ70" s="96"/>
      <c r="HN70"/>
      <c r="HO70" s="96"/>
      <c r="IC70"/>
      <c r="ID70" s="96"/>
      <c r="IR70"/>
      <c r="IS70" s="96"/>
      <c r="JG70"/>
      <c r="JH70" s="96"/>
      <c r="JV70"/>
      <c r="JW70" s="6"/>
    </row>
    <row r="71" spans="33:283" x14ac:dyDescent="0.3">
      <c r="AG71" s="6"/>
      <c r="AH71" s="71"/>
      <c r="BE71" s="6"/>
      <c r="BF71" s="71"/>
      <c r="BT71" s="6"/>
      <c r="BU71" s="71"/>
      <c r="CI71" s="6"/>
      <c r="CJ71" s="71"/>
      <c r="CX71" s="6"/>
      <c r="CY71" s="71"/>
      <c r="DM71" s="6"/>
      <c r="DN71" s="71"/>
      <c r="EB71" s="6"/>
      <c r="EC71" s="71"/>
      <c r="EQ71" s="6"/>
      <c r="ER71" s="71"/>
      <c r="FF71" s="6"/>
      <c r="FG71" s="71"/>
      <c r="FU71" s="6"/>
      <c r="FV71" s="71"/>
      <c r="GJ71" s="6"/>
      <c r="GK71" s="96"/>
      <c r="GY71"/>
      <c r="GZ71" s="96"/>
      <c r="HN71"/>
      <c r="HO71" s="96"/>
      <c r="IC71"/>
      <c r="ID71" s="96"/>
      <c r="IR71"/>
      <c r="IS71" s="96"/>
      <c r="JG71"/>
      <c r="JH71" s="96"/>
      <c r="JV71"/>
      <c r="JW71" s="6"/>
    </row>
    <row r="72" spans="33:283" x14ac:dyDescent="0.3">
      <c r="AG72" s="6"/>
      <c r="AH72" s="71"/>
      <c r="BE72" s="6"/>
      <c r="BF72" s="71"/>
      <c r="BT72" s="6"/>
      <c r="BU72" s="71"/>
      <c r="CI72" s="6"/>
      <c r="CJ72" s="71"/>
      <c r="CX72" s="6"/>
      <c r="CY72" s="71"/>
      <c r="DM72" s="6"/>
      <c r="DN72" s="71"/>
      <c r="EB72" s="6"/>
      <c r="EC72" s="71"/>
      <c r="EQ72" s="6"/>
      <c r="ER72" s="71"/>
      <c r="FF72" s="6"/>
      <c r="FG72" s="71"/>
      <c r="FU72" s="6"/>
      <c r="FV72" s="71"/>
      <c r="GJ72" s="6"/>
      <c r="GK72" s="96"/>
      <c r="GY72"/>
      <c r="GZ72" s="96"/>
      <c r="HN72"/>
      <c r="HO72" s="96"/>
      <c r="IC72"/>
      <c r="ID72" s="96"/>
      <c r="IR72"/>
      <c r="IS72" s="96"/>
      <c r="JG72"/>
      <c r="JH72" s="96"/>
      <c r="JV72"/>
      <c r="JW72" s="6"/>
    </row>
    <row r="73" spans="33:283" x14ac:dyDescent="0.3">
      <c r="AG73" s="6"/>
      <c r="AH73" s="71"/>
      <c r="BE73" s="6"/>
      <c r="BF73" s="71"/>
      <c r="BT73" s="6"/>
      <c r="BU73" s="71"/>
      <c r="CI73" s="6"/>
      <c r="CJ73" s="71"/>
      <c r="CX73" s="6"/>
      <c r="CY73" s="71"/>
      <c r="DM73" s="6"/>
      <c r="DN73" s="71"/>
      <c r="EB73" s="6"/>
      <c r="EC73" s="71"/>
      <c r="EQ73" s="6"/>
      <c r="ER73" s="71"/>
      <c r="FF73" s="6"/>
      <c r="FG73" s="71"/>
      <c r="FU73" s="6"/>
      <c r="FV73" s="71"/>
      <c r="GJ73" s="6"/>
      <c r="GK73" s="96"/>
      <c r="GY73"/>
      <c r="GZ73" s="96"/>
      <c r="HN73"/>
      <c r="HO73" s="96"/>
      <c r="IC73"/>
      <c r="ID73" s="96"/>
      <c r="IR73"/>
      <c r="IS73" s="96"/>
      <c r="JG73"/>
      <c r="JH73" s="96"/>
      <c r="JV73"/>
      <c r="JW73" s="6"/>
    </row>
    <row r="74" spans="33:283" x14ac:dyDescent="0.3">
      <c r="AG74" s="6"/>
      <c r="AH74" s="71"/>
      <c r="BE74" s="6"/>
      <c r="BF74" s="71"/>
      <c r="BT74" s="6"/>
      <c r="BU74" s="71"/>
      <c r="CI74" s="6"/>
      <c r="CJ74" s="71"/>
      <c r="CX74" s="6"/>
      <c r="CY74" s="71"/>
      <c r="DM74" s="6"/>
      <c r="DN74" s="71"/>
      <c r="EB74" s="6"/>
      <c r="EC74" s="71"/>
      <c r="EQ74" s="6"/>
      <c r="ER74" s="71"/>
      <c r="FF74" s="6"/>
      <c r="FG74" s="71"/>
      <c r="FU74" s="6"/>
      <c r="FV74" s="71"/>
      <c r="GJ74" s="6"/>
      <c r="GK74" s="96"/>
      <c r="GY74"/>
      <c r="GZ74" s="96"/>
      <c r="HN74"/>
      <c r="HO74" s="96"/>
      <c r="IC74"/>
      <c r="ID74" s="96"/>
      <c r="IR74"/>
      <c r="IS74" s="96"/>
      <c r="JG74"/>
      <c r="JH74" s="96"/>
      <c r="JV74"/>
      <c r="JW74" s="6"/>
    </row>
    <row r="75" spans="33:283" x14ac:dyDescent="0.3">
      <c r="AG75" s="6"/>
      <c r="AH75" s="71"/>
      <c r="BE75" s="6"/>
      <c r="BF75" s="71"/>
      <c r="BT75" s="6"/>
      <c r="BU75" s="71"/>
      <c r="CI75" s="6"/>
      <c r="CJ75" s="71"/>
      <c r="CX75" s="6"/>
      <c r="CY75" s="71"/>
      <c r="DM75" s="6"/>
      <c r="DN75" s="71"/>
      <c r="EB75" s="6"/>
      <c r="EC75" s="71"/>
      <c r="EQ75" s="6"/>
      <c r="ER75" s="71"/>
      <c r="FF75" s="6"/>
      <c r="FG75" s="71"/>
      <c r="FU75" s="6"/>
      <c r="FV75" s="71"/>
      <c r="GJ75" s="6"/>
      <c r="GK75" s="96"/>
      <c r="GY75"/>
      <c r="GZ75" s="96"/>
      <c r="HN75"/>
      <c r="HO75" s="96"/>
      <c r="IC75"/>
      <c r="ID75" s="96"/>
      <c r="IR75"/>
      <c r="IS75" s="96"/>
      <c r="JG75"/>
      <c r="JH75" s="96"/>
      <c r="JV75"/>
      <c r="JW75" s="6"/>
    </row>
    <row r="76" spans="33:283" x14ac:dyDescent="0.3">
      <c r="AG76" s="6"/>
      <c r="AH76" s="71"/>
      <c r="BE76" s="6"/>
      <c r="BF76" s="71"/>
      <c r="BT76" s="6"/>
      <c r="BU76" s="71"/>
      <c r="CI76" s="6"/>
      <c r="CJ76" s="71"/>
      <c r="CX76" s="6"/>
      <c r="CY76" s="71"/>
      <c r="DM76" s="6"/>
      <c r="DN76" s="71"/>
      <c r="EB76" s="6"/>
      <c r="EC76" s="71"/>
      <c r="EQ76" s="6"/>
      <c r="ER76" s="71"/>
      <c r="FF76" s="6"/>
      <c r="FG76" s="71"/>
      <c r="FU76" s="6"/>
      <c r="FV76" s="71"/>
      <c r="GJ76" s="6"/>
      <c r="GK76" s="96"/>
      <c r="GY76"/>
      <c r="GZ76" s="96"/>
      <c r="HN76"/>
      <c r="HO76" s="96"/>
      <c r="IC76"/>
      <c r="ID76" s="96"/>
      <c r="IR76"/>
      <c r="IS76" s="96"/>
      <c r="JG76"/>
      <c r="JH76" s="96"/>
      <c r="JV76"/>
      <c r="JW76" s="6"/>
    </row>
    <row r="77" spans="33:283" x14ac:dyDescent="0.3">
      <c r="AG77" s="6"/>
      <c r="AH77" s="71"/>
      <c r="BE77" s="6"/>
      <c r="BF77" s="71"/>
      <c r="BT77" s="6"/>
      <c r="BU77" s="71"/>
      <c r="CI77" s="6"/>
      <c r="CJ77" s="71"/>
      <c r="CX77" s="6"/>
      <c r="CY77" s="71"/>
      <c r="DM77" s="6"/>
      <c r="DN77" s="71"/>
      <c r="EB77" s="6"/>
      <c r="EC77" s="71"/>
      <c r="EQ77" s="6"/>
      <c r="ER77" s="71"/>
      <c r="FF77" s="6"/>
      <c r="FG77" s="71"/>
      <c r="FU77" s="6"/>
      <c r="FV77" s="71"/>
      <c r="GJ77" s="6"/>
      <c r="GK77" s="96"/>
      <c r="GY77"/>
      <c r="GZ77" s="96"/>
      <c r="HN77"/>
      <c r="HO77" s="96"/>
      <c r="IC77"/>
      <c r="ID77" s="96"/>
      <c r="IR77"/>
      <c r="IS77" s="96"/>
      <c r="JG77"/>
      <c r="JH77" s="96"/>
      <c r="JV77"/>
      <c r="JW77" s="6"/>
    </row>
    <row r="78" spans="33:283" x14ac:dyDescent="0.3">
      <c r="AG78" s="6"/>
      <c r="AH78" s="71"/>
      <c r="BE78" s="6"/>
      <c r="BF78" s="71"/>
      <c r="BT78" s="6"/>
      <c r="BU78" s="71"/>
      <c r="CI78" s="6"/>
      <c r="CJ78" s="71"/>
      <c r="CX78" s="6"/>
      <c r="CY78" s="71"/>
      <c r="DM78" s="6"/>
      <c r="DN78" s="71"/>
      <c r="EB78" s="6"/>
      <c r="EC78" s="71"/>
      <c r="EQ78" s="6"/>
      <c r="ER78" s="71"/>
      <c r="FF78" s="6"/>
      <c r="FG78" s="71"/>
      <c r="FU78" s="6"/>
      <c r="FV78" s="71"/>
      <c r="GJ78" s="6"/>
      <c r="GK78" s="96"/>
      <c r="GY78"/>
      <c r="GZ78" s="96"/>
      <c r="HN78"/>
      <c r="HO78" s="96"/>
      <c r="IC78"/>
      <c r="ID78" s="96"/>
      <c r="IR78"/>
      <c r="IS78" s="96"/>
      <c r="JG78"/>
      <c r="JH78" s="96"/>
      <c r="JV78"/>
      <c r="JW78" s="6"/>
    </row>
    <row r="79" spans="33:283" x14ac:dyDescent="0.3">
      <c r="AG79" s="6"/>
      <c r="AH79" s="71"/>
      <c r="BE79" s="6"/>
      <c r="BF79" s="71"/>
      <c r="BT79" s="6"/>
      <c r="BU79" s="71"/>
      <c r="CI79" s="6"/>
      <c r="CJ79" s="71"/>
      <c r="CX79" s="6"/>
      <c r="CY79" s="71"/>
      <c r="DM79" s="6"/>
      <c r="DN79" s="71"/>
      <c r="EB79" s="6"/>
      <c r="EC79" s="71"/>
      <c r="EQ79" s="6"/>
      <c r="ER79" s="71"/>
      <c r="FF79" s="6"/>
      <c r="FG79" s="71"/>
      <c r="FU79" s="6"/>
      <c r="FV79" s="71"/>
      <c r="GJ79" s="6"/>
      <c r="GK79" s="96"/>
      <c r="GY79"/>
      <c r="GZ79" s="96"/>
      <c r="HN79"/>
      <c r="HO79" s="96"/>
      <c r="IC79"/>
      <c r="ID79" s="96"/>
      <c r="IR79"/>
      <c r="IS79" s="96"/>
      <c r="JG79"/>
      <c r="JH79" s="96"/>
      <c r="JV79"/>
      <c r="JW79" s="6"/>
    </row>
    <row r="80" spans="33:283" x14ac:dyDescent="0.3">
      <c r="AG80" s="6"/>
      <c r="AH80" s="71"/>
      <c r="BE80" s="6"/>
      <c r="BF80" s="71"/>
      <c r="BT80" s="6"/>
      <c r="BU80" s="71"/>
      <c r="CI80" s="6"/>
      <c r="CJ80" s="71"/>
      <c r="CX80" s="6"/>
      <c r="CY80" s="71"/>
      <c r="DM80" s="6"/>
      <c r="DN80" s="71"/>
      <c r="EB80" s="6"/>
      <c r="EC80" s="71"/>
      <c r="EQ80" s="6"/>
      <c r="ER80" s="71"/>
      <c r="FF80" s="6"/>
      <c r="FG80" s="71"/>
      <c r="FU80" s="6"/>
      <c r="FV80" s="71"/>
      <c r="GJ80" s="6"/>
      <c r="GK80" s="96"/>
      <c r="GY80"/>
      <c r="GZ80" s="96"/>
      <c r="HN80"/>
      <c r="HO80" s="96"/>
      <c r="IC80"/>
      <c r="ID80" s="96"/>
      <c r="IR80"/>
      <c r="IS80" s="96"/>
      <c r="JG80"/>
      <c r="JH80" s="96"/>
      <c r="JV80"/>
      <c r="JW80" s="6"/>
    </row>
    <row r="81" spans="33:283" x14ac:dyDescent="0.3">
      <c r="AG81" s="6"/>
      <c r="AH81" s="71"/>
      <c r="BE81" s="6"/>
      <c r="BF81" s="71"/>
      <c r="BT81" s="6"/>
      <c r="BU81" s="71"/>
      <c r="CI81" s="6"/>
      <c r="CJ81" s="71"/>
      <c r="CX81" s="6"/>
      <c r="CY81" s="71"/>
      <c r="DM81" s="6"/>
      <c r="DN81" s="71"/>
      <c r="EB81" s="6"/>
      <c r="EC81" s="71"/>
      <c r="EQ81" s="6"/>
      <c r="ER81" s="71"/>
      <c r="FF81" s="6"/>
      <c r="FG81" s="71"/>
      <c r="FU81" s="6"/>
      <c r="FV81" s="71"/>
      <c r="GJ81" s="6"/>
      <c r="GK81" s="96"/>
      <c r="GY81"/>
      <c r="GZ81" s="96"/>
      <c r="HN81"/>
      <c r="HO81" s="96"/>
      <c r="IC81"/>
      <c r="ID81" s="96"/>
      <c r="IR81"/>
      <c r="IS81" s="96"/>
      <c r="JG81"/>
      <c r="JH81" s="96"/>
      <c r="JV81"/>
      <c r="JW81" s="6"/>
    </row>
    <row r="82" spans="33:283" x14ac:dyDescent="0.3">
      <c r="AG82" s="6"/>
      <c r="AH82" s="71"/>
      <c r="BE82" s="6"/>
      <c r="BF82" s="71"/>
      <c r="BT82" s="6"/>
      <c r="BU82" s="71"/>
      <c r="CI82" s="6"/>
      <c r="CJ82" s="71"/>
      <c r="CX82" s="6"/>
      <c r="CY82" s="71"/>
      <c r="DM82" s="6"/>
      <c r="DN82" s="71"/>
      <c r="EB82" s="6"/>
      <c r="EC82" s="71"/>
      <c r="EQ82" s="6"/>
      <c r="ER82" s="71"/>
      <c r="FF82" s="6"/>
      <c r="FG82" s="71"/>
      <c r="FU82" s="6"/>
      <c r="FV82" s="71"/>
      <c r="GJ82" s="6"/>
      <c r="GK82" s="96"/>
      <c r="GY82"/>
      <c r="GZ82" s="96"/>
      <c r="HN82"/>
      <c r="HO82" s="96"/>
      <c r="IC82"/>
      <c r="ID82" s="96"/>
      <c r="IR82"/>
      <c r="IS82" s="96"/>
      <c r="JG82"/>
      <c r="JH82" s="96"/>
      <c r="JV82"/>
      <c r="JW82" s="6"/>
    </row>
    <row r="83" spans="33:283" x14ac:dyDescent="0.3">
      <c r="AG83" s="6"/>
      <c r="AH83" s="71"/>
      <c r="BE83" s="6"/>
      <c r="BF83" s="71"/>
      <c r="BT83" s="6"/>
      <c r="BU83" s="71"/>
      <c r="CI83" s="6"/>
      <c r="CJ83" s="71"/>
      <c r="CX83" s="6"/>
      <c r="CY83" s="71"/>
      <c r="DM83" s="6"/>
      <c r="DN83" s="71"/>
      <c r="EB83" s="6"/>
      <c r="EC83" s="71"/>
      <c r="EQ83" s="6"/>
      <c r="ER83" s="71"/>
      <c r="FF83" s="6"/>
      <c r="FG83" s="71"/>
      <c r="FU83" s="6"/>
      <c r="FV83" s="71"/>
      <c r="GJ83" s="6"/>
      <c r="GK83" s="96"/>
      <c r="GY83"/>
      <c r="GZ83" s="96"/>
      <c r="HN83"/>
      <c r="HO83" s="96"/>
      <c r="IC83"/>
      <c r="ID83" s="96"/>
      <c r="IR83"/>
      <c r="IS83" s="96"/>
      <c r="JG83"/>
      <c r="JH83" s="96"/>
      <c r="JV83"/>
      <c r="JW83" s="6"/>
    </row>
    <row r="84" spans="33:283" x14ac:dyDescent="0.3">
      <c r="AG84" s="6"/>
      <c r="AH84" s="71"/>
      <c r="BE84" s="6"/>
      <c r="BF84" s="71"/>
      <c r="BT84" s="6"/>
      <c r="BU84" s="71"/>
      <c r="CI84" s="6"/>
      <c r="CJ84" s="71"/>
      <c r="CX84" s="6"/>
      <c r="CY84" s="71"/>
      <c r="DM84" s="6"/>
      <c r="DN84" s="71"/>
      <c r="EB84" s="6"/>
      <c r="EC84" s="71"/>
      <c r="EQ84" s="6"/>
      <c r="ER84" s="71"/>
      <c r="FF84" s="6"/>
      <c r="FG84" s="71"/>
      <c r="FU84" s="6"/>
      <c r="FV84" s="71"/>
      <c r="GJ84" s="6"/>
      <c r="GK84" s="96"/>
      <c r="GY84"/>
      <c r="GZ84" s="96"/>
      <c r="HN84"/>
      <c r="HO84" s="96"/>
      <c r="IC84"/>
      <c r="ID84" s="96"/>
      <c r="IR84"/>
      <c r="IS84" s="96"/>
      <c r="JG84"/>
      <c r="JH84" s="96"/>
      <c r="JV84"/>
      <c r="JW84" s="6"/>
    </row>
    <row r="85" spans="33:283" x14ac:dyDescent="0.3">
      <c r="AG85" s="6"/>
      <c r="AH85" s="71"/>
      <c r="BE85" s="6"/>
      <c r="BF85" s="71"/>
      <c r="BT85" s="6"/>
      <c r="BU85" s="71"/>
      <c r="CI85" s="6"/>
      <c r="CJ85" s="71"/>
      <c r="CX85" s="6"/>
      <c r="CY85" s="71"/>
      <c r="DM85" s="6"/>
      <c r="DN85" s="71"/>
      <c r="EB85" s="6"/>
      <c r="EC85" s="71"/>
      <c r="EQ85" s="6"/>
      <c r="ER85" s="71"/>
      <c r="FF85" s="6"/>
      <c r="FG85" s="71"/>
      <c r="FU85" s="6"/>
      <c r="FV85" s="71"/>
      <c r="GJ85" s="6"/>
      <c r="GK85" s="96"/>
      <c r="GY85"/>
      <c r="GZ85" s="96"/>
      <c r="HN85"/>
      <c r="HO85" s="96"/>
      <c r="IC85"/>
      <c r="ID85" s="96"/>
      <c r="IR85"/>
      <c r="IS85" s="96"/>
      <c r="JG85"/>
      <c r="JH85" s="96"/>
      <c r="JV85"/>
      <c r="JW85" s="6"/>
    </row>
    <row r="86" spans="33:283" x14ac:dyDescent="0.3">
      <c r="AG86" s="6"/>
      <c r="AH86" s="71"/>
      <c r="BE86" s="6"/>
      <c r="BF86" s="71"/>
      <c r="BT86" s="6"/>
      <c r="BU86" s="71"/>
      <c r="CI86" s="6"/>
      <c r="CJ86" s="71"/>
      <c r="CX86" s="6"/>
      <c r="CY86" s="71"/>
      <c r="DM86" s="6"/>
      <c r="DN86" s="71"/>
      <c r="EB86" s="6"/>
      <c r="EC86" s="71"/>
      <c r="EQ86" s="6"/>
      <c r="ER86" s="71"/>
      <c r="FF86" s="6"/>
      <c r="FG86" s="71"/>
      <c r="FU86" s="6"/>
      <c r="FV86" s="71"/>
      <c r="GJ86" s="6"/>
      <c r="GK86" s="96"/>
      <c r="GY86"/>
      <c r="GZ86" s="96"/>
      <c r="HN86"/>
      <c r="HO86" s="96"/>
      <c r="IC86"/>
      <c r="ID86" s="96"/>
      <c r="IR86"/>
      <c r="IS86" s="96"/>
      <c r="JG86"/>
      <c r="JH86" s="96"/>
      <c r="JV86"/>
      <c r="JW86" s="6"/>
    </row>
    <row r="87" spans="33:283" x14ac:dyDescent="0.3">
      <c r="AG87" s="6"/>
      <c r="AH87" s="71"/>
      <c r="BE87" s="6"/>
      <c r="BF87" s="71"/>
      <c r="BT87" s="6"/>
      <c r="BU87" s="71"/>
      <c r="CI87" s="6"/>
      <c r="CJ87" s="71"/>
      <c r="CX87" s="6"/>
      <c r="CY87" s="71"/>
      <c r="DM87" s="6"/>
      <c r="DN87" s="71"/>
      <c r="EB87" s="6"/>
      <c r="EC87" s="71"/>
      <c r="EQ87" s="6"/>
      <c r="ER87" s="71"/>
      <c r="FF87" s="6"/>
      <c r="FG87" s="71"/>
      <c r="FU87" s="6"/>
      <c r="FV87" s="71"/>
      <c r="GJ87" s="6"/>
      <c r="GK87" s="96"/>
      <c r="GY87"/>
      <c r="GZ87" s="96"/>
      <c r="HN87"/>
      <c r="HO87" s="96"/>
      <c r="IC87"/>
      <c r="ID87" s="96"/>
      <c r="IR87"/>
      <c r="IS87" s="96"/>
      <c r="JG87"/>
      <c r="JH87" s="96"/>
      <c r="JV87"/>
      <c r="JW87" s="6"/>
    </row>
    <row r="88" spans="33:283" x14ac:dyDescent="0.3">
      <c r="AG88" s="6"/>
      <c r="AH88" s="71"/>
      <c r="BE88" s="6"/>
      <c r="BF88" s="71"/>
      <c r="BT88" s="6"/>
      <c r="BU88" s="71"/>
      <c r="CI88" s="6"/>
      <c r="CJ88" s="71"/>
      <c r="CX88" s="6"/>
      <c r="CY88" s="71"/>
      <c r="DM88" s="6"/>
      <c r="DN88" s="71"/>
      <c r="EB88" s="6"/>
      <c r="EC88" s="71"/>
      <c r="EQ88" s="6"/>
      <c r="ER88" s="71"/>
      <c r="FF88" s="6"/>
      <c r="FG88" s="71"/>
      <c r="FU88" s="6"/>
      <c r="FV88" s="71"/>
      <c r="GJ88" s="6"/>
      <c r="GK88" s="96"/>
      <c r="GY88"/>
      <c r="GZ88" s="96"/>
      <c r="HN88"/>
      <c r="HO88" s="96"/>
      <c r="IC88"/>
      <c r="ID88" s="96"/>
      <c r="IR88"/>
      <c r="IS88" s="96"/>
      <c r="JG88"/>
      <c r="JH88" s="96"/>
      <c r="JV88"/>
      <c r="JW88" s="6"/>
    </row>
    <row r="89" spans="33:283" x14ac:dyDescent="0.3">
      <c r="AG89" s="6"/>
      <c r="AH89" s="71"/>
      <c r="BE89" s="6"/>
      <c r="BF89" s="71"/>
      <c r="BT89" s="6"/>
      <c r="BU89" s="71"/>
      <c r="CI89" s="6"/>
      <c r="CJ89" s="71"/>
      <c r="CX89" s="6"/>
      <c r="CY89" s="71"/>
      <c r="DM89" s="6"/>
      <c r="DN89" s="71"/>
      <c r="EB89" s="6"/>
      <c r="EC89" s="71"/>
      <c r="EQ89" s="6"/>
      <c r="ER89" s="71"/>
      <c r="FF89" s="6"/>
      <c r="FG89" s="71"/>
      <c r="FU89" s="6"/>
      <c r="FV89" s="71"/>
      <c r="GJ89" s="6"/>
      <c r="GK89" s="96"/>
      <c r="GY89"/>
      <c r="GZ89" s="96"/>
      <c r="HN89"/>
      <c r="HO89" s="96"/>
      <c r="IC89"/>
      <c r="ID89" s="96"/>
      <c r="IR89"/>
      <c r="IS89" s="96"/>
      <c r="JG89"/>
      <c r="JH89" s="96"/>
      <c r="JV89"/>
      <c r="JW89" s="6"/>
    </row>
    <row r="90" spans="33:283" x14ac:dyDescent="0.3">
      <c r="AG90" s="6"/>
      <c r="AH90" s="71"/>
      <c r="BE90" s="6"/>
      <c r="BF90" s="71"/>
      <c r="BT90" s="6"/>
      <c r="BU90" s="71"/>
      <c r="CI90" s="6"/>
      <c r="CJ90" s="71"/>
      <c r="CX90" s="6"/>
      <c r="CY90" s="71"/>
      <c r="DM90" s="6"/>
      <c r="DN90" s="71"/>
      <c r="EB90" s="6"/>
      <c r="EC90" s="71"/>
      <c r="EQ90" s="6"/>
      <c r="ER90" s="71"/>
      <c r="FF90" s="6"/>
      <c r="FG90" s="71"/>
      <c r="FU90" s="6"/>
      <c r="FV90" s="71"/>
      <c r="GJ90" s="6"/>
      <c r="GK90" s="96"/>
      <c r="GY90"/>
      <c r="GZ90" s="96"/>
      <c r="HN90"/>
      <c r="HO90" s="96"/>
      <c r="IC90"/>
      <c r="ID90" s="96"/>
      <c r="IR90"/>
      <c r="IS90" s="96"/>
      <c r="JG90"/>
      <c r="JH90" s="96"/>
      <c r="JV90"/>
      <c r="JW90" s="6"/>
    </row>
    <row r="91" spans="33:283" x14ac:dyDescent="0.3">
      <c r="AG91" s="6"/>
      <c r="AH91" s="71"/>
      <c r="BE91" s="6"/>
      <c r="BF91" s="71"/>
      <c r="BT91" s="6"/>
      <c r="BU91" s="71"/>
      <c r="CI91" s="6"/>
      <c r="CJ91" s="71"/>
      <c r="CX91" s="6"/>
      <c r="CY91" s="71"/>
      <c r="DM91" s="6"/>
      <c r="DN91" s="71"/>
      <c r="EB91" s="6"/>
      <c r="EC91" s="71"/>
      <c r="EQ91" s="6"/>
      <c r="ER91" s="71"/>
      <c r="FF91" s="6"/>
      <c r="FG91" s="71"/>
      <c r="FU91" s="6"/>
      <c r="FV91" s="71"/>
      <c r="GJ91" s="6"/>
      <c r="GK91" s="96"/>
      <c r="GY91"/>
      <c r="GZ91" s="96"/>
      <c r="HN91"/>
      <c r="HO91" s="96"/>
      <c r="IC91"/>
      <c r="ID91" s="96"/>
      <c r="IR91"/>
      <c r="IS91" s="96"/>
      <c r="JG91"/>
      <c r="JH91" s="96"/>
      <c r="JV91"/>
      <c r="JW91" s="6"/>
    </row>
    <row r="92" spans="33:283" x14ac:dyDescent="0.3">
      <c r="AG92" s="6"/>
      <c r="AH92" s="71"/>
      <c r="BE92" s="6"/>
      <c r="BF92" s="71"/>
      <c r="BT92" s="6"/>
      <c r="BU92" s="71"/>
      <c r="CI92" s="6"/>
      <c r="CJ92" s="71"/>
      <c r="CX92" s="6"/>
      <c r="CY92" s="71"/>
      <c r="DM92" s="6"/>
      <c r="DN92" s="71"/>
      <c r="EB92" s="6"/>
      <c r="EC92" s="71"/>
      <c r="EQ92" s="6"/>
      <c r="ER92" s="71"/>
      <c r="FF92" s="6"/>
      <c r="FG92" s="71"/>
      <c r="FU92" s="6"/>
      <c r="FV92" s="71"/>
      <c r="GJ92" s="6"/>
      <c r="GK92" s="96"/>
      <c r="GY92"/>
      <c r="GZ92" s="96"/>
      <c r="HN92"/>
      <c r="HO92" s="96"/>
      <c r="IC92"/>
      <c r="ID92" s="96"/>
      <c r="IR92"/>
      <c r="IS92" s="96"/>
      <c r="JG92"/>
      <c r="JH92" s="96"/>
      <c r="JV92"/>
      <c r="JW92" s="6"/>
    </row>
    <row r="93" spans="33:283" x14ac:dyDescent="0.3">
      <c r="AG93" s="6"/>
      <c r="AH93" s="71"/>
      <c r="BE93" s="6"/>
      <c r="BF93" s="71"/>
      <c r="BT93" s="6"/>
      <c r="BU93" s="71"/>
      <c r="CI93" s="6"/>
      <c r="CJ93" s="71"/>
      <c r="CX93" s="6"/>
      <c r="CY93" s="71"/>
      <c r="DM93" s="6"/>
      <c r="DN93" s="71"/>
      <c r="EB93" s="6"/>
      <c r="EC93" s="71"/>
      <c r="EQ93" s="6"/>
      <c r="ER93" s="71"/>
      <c r="FF93" s="6"/>
      <c r="FG93" s="71"/>
      <c r="FU93" s="6"/>
      <c r="FV93" s="71"/>
      <c r="GJ93" s="6"/>
      <c r="GK93" s="96"/>
      <c r="GY93"/>
      <c r="GZ93" s="96"/>
      <c r="HN93"/>
      <c r="HO93" s="96"/>
      <c r="IC93"/>
      <c r="ID93" s="96"/>
      <c r="IR93"/>
      <c r="IS93" s="96"/>
      <c r="JG93"/>
      <c r="JH93" s="96"/>
      <c r="JV93"/>
      <c r="JW93" s="6"/>
    </row>
    <row r="94" spans="33:283" x14ac:dyDescent="0.3">
      <c r="AG94" s="6"/>
      <c r="AH94" s="71"/>
      <c r="BE94" s="6"/>
      <c r="BF94" s="71"/>
      <c r="BT94" s="6"/>
      <c r="BU94" s="71"/>
      <c r="CI94" s="6"/>
      <c r="CJ94" s="71"/>
      <c r="CX94" s="6"/>
      <c r="CY94" s="71"/>
      <c r="DM94" s="6"/>
      <c r="DN94" s="71"/>
      <c r="EB94" s="6"/>
      <c r="EC94" s="71"/>
      <c r="EQ94" s="6"/>
      <c r="ER94" s="71"/>
      <c r="FF94" s="6"/>
      <c r="FG94" s="71"/>
      <c r="FU94" s="6"/>
      <c r="FV94" s="71"/>
      <c r="GJ94" s="6"/>
      <c r="GK94" s="96"/>
      <c r="GY94"/>
      <c r="GZ94" s="96"/>
      <c r="HN94"/>
      <c r="HO94" s="96"/>
      <c r="IC94"/>
      <c r="ID94" s="96"/>
      <c r="IR94"/>
      <c r="IS94" s="96"/>
      <c r="JG94"/>
      <c r="JH94" s="96"/>
      <c r="JV94"/>
      <c r="JW94" s="6"/>
    </row>
    <row r="95" spans="33:283" x14ac:dyDescent="0.3">
      <c r="AG95" s="6"/>
      <c r="AH95" s="71"/>
      <c r="BE95" s="6"/>
      <c r="BF95" s="71"/>
      <c r="BT95" s="6"/>
      <c r="BU95" s="71"/>
      <c r="CI95" s="6"/>
      <c r="CJ95" s="71"/>
      <c r="CX95" s="6"/>
      <c r="CY95" s="71"/>
      <c r="DM95" s="6"/>
      <c r="DN95" s="71"/>
      <c r="EB95" s="6"/>
      <c r="EC95" s="71"/>
      <c r="EQ95" s="6"/>
      <c r="ER95" s="71"/>
      <c r="FF95" s="6"/>
      <c r="FG95" s="71"/>
      <c r="FU95" s="6"/>
      <c r="FV95" s="71"/>
      <c r="GJ95" s="6"/>
      <c r="GK95" s="96"/>
      <c r="GY95"/>
      <c r="GZ95" s="96"/>
      <c r="HN95"/>
      <c r="HO95" s="96"/>
      <c r="IC95"/>
      <c r="ID95" s="96"/>
      <c r="IR95"/>
      <c r="IS95" s="96"/>
      <c r="JG95"/>
      <c r="JH95" s="96"/>
      <c r="JV95"/>
      <c r="JW95" s="6"/>
    </row>
    <row r="96" spans="33:283" x14ac:dyDescent="0.3">
      <c r="AG96" s="6"/>
      <c r="AH96" s="71"/>
      <c r="BE96" s="6"/>
      <c r="BF96" s="71"/>
      <c r="BT96" s="6"/>
      <c r="BU96" s="71"/>
      <c r="CI96" s="6"/>
      <c r="CJ96" s="71"/>
      <c r="CX96" s="6"/>
      <c r="CY96" s="71"/>
      <c r="DM96" s="6"/>
      <c r="DN96" s="71"/>
      <c r="EB96" s="6"/>
      <c r="EC96" s="71"/>
      <c r="EQ96" s="6"/>
      <c r="ER96" s="71"/>
      <c r="FF96" s="6"/>
      <c r="FG96" s="71"/>
      <c r="FU96" s="6"/>
      <c r="FV96" s="71"/>
      <c r="GJ96" s="6"/>
      <c r="GK96" s="96"/>
      <c r="GY96"/>
      <c r="GZ96" s="96"/>
      <c r="HN96"/>
      <c r="HO96" s="96"/>
      <c r="IC96"/>
      <c r="ID96" s="96"/>
      <c r="IR96"/>
      <c r="IS96" s="96"/>
      <c r="JG96"/>
      <c r="JH96" s="96"/>
      <c r="JV96"/>
      <c r="JW96" s="6"/>
    </row>
    <row r="97" spans="33:283" x14ac:dyDescent="0.3">
      <c r="AG97" s="6"/>
      <c r="AH97" s="71"/>
      <c r="BE97" s="6"/>
      <c r="BF97" s="71"/>
      <c r="BT97" s="6"/>
      <c r="BU97" s="71"/>
      <c r="CI97" s="6"/>
      <c r="CJ97" s="71"/>
      <c r="CX97" s="6"/>
      <c r="CY97" s="71"/>
      <c r="DM97" s="6"/>
      <c r="DN97" s="71"/>
      <c r="EB97" s="6"/>
      <c r="EC97" s="71"/>
      <c r="EQ97" s="6"/>
      <c r="ER97" s="71"/>
      <c r="FF97" s="6"/>
      <c r="FG97" s="71"/>
      <c r="FU97" s="6"/>
      <c r="FV97" s="71"/>
      <c r="GJ97" s="6"/>
      <c r="GK97" s="96"/>
      <c r="GY97"/>
      <c r="GZ97" s="96"/>
      <c r="HN97"/>
      <c r="HO97" s="96"/>
      <c r="IC97"/>
      <c r="ID97" s="96"/>
      <c r="IR97"/>
      <c r="IS97" s="96"/>
      <c r="JG97"/>
      <c r="JH97" s="96"/>
      <c r="JV97"/>
      <c r="JW97" s="6"/>
    </row>
    <row r="98" spans="33:283" x14ac:dyDescent="0.3">
      <c r="AG98" s="6"/>
      <c r="AH98" s="71"/>
      <c r="BE98" s="6"/>
      <c r="BF98" s="71"/>
      <c r="BT98" s="6"/>
      <c r="BU98" s="71"/>
      <c r="CI98" s="6"/>
      <c r="CJ98" s="71"/>
      <c r="CX98" s="6"/>
      <c r="CY98" s="71"/>
      <c r="DM98" s="6"/>
      <c r="DN98" s="71"/>
      <c r="EB98" s="6"/>
      <c r="EC98" s="71"/>
      <c r="EQ98" s="6"/>
      <c r="ER98" s="71"/>
      <c r="FF98" s="6"/>
      <c r="FG98" s="71"/>
      <c r="FU98" s="6"/>
      <c r="FV98" s="71"/>
      <c r="GJ98" s="6"/>
      <c r="GK98" s="96"/>
      <c r="GY98"/>
      <c r="GZ98" s="96"/>
      <c r="HN98"/>
      <c r="HO98" s="96"/>
      <c r="IC98"/>
      <c r="ID98" s="96"/>
      <c r="IR98"/>
      <c r="IS98" s="96"/>
      <c r="JG98"/>
      <c r="JH98" s="96"/>
      <c r="JV98"/>
      <c r="JW98" s="6"/>
    </row>
    <row r="99" spans="33:283" x14ac:dyDescent="0.3">
      <c r="AG99" s="6"/>
      <c r="AH99" s="71"/>
      <c r="BE99" s="6"/>
      <c r="BF99" s="71"/>
      <c r="BT99" s="6"/>
      <c r="BU99" s="71"/>
      <c r="CI99" s="6"/>
      <c r="CJ99" s="71"/>
      <c r="CX99" s="6"/>
      <c r="CY99" s="71"/>
      <c r="DM99" s="6"/>
      <c r="DN99" s="71"/>
      <c r="EB99" s="6"/>
      <c r="EC99" s="71"/>
      <c r="EQ99" s="6"/>
      <c r="ER99" s="71"/>
      <c r="FF99" s="6"/>
      <c r="FG99" s="71"/>
      <c r="FU99" s="6"/>
      <c r="FV99" s="71"/>
      <c r="GJ99" s="6"/>
      <c r="GK99" s="96"/>
      <c r="GY99"/>
      <c r="GZ99" s="96"/>
      <c r="HN99"/>
      <c r="HO99" s="96"/>
      <c r="IC99"/>
      <c r="ID99" s="96"/>
      <c r="IR99"/>
      <c r="IS99" s="96"/>
      <c r="JG99"/>
      <c r="JH99" s="96"/>
      <c r="JV99"/>
      <c r="JW99" s="6"/>
    </row>
    <row r="100" spans="33:283" x14ac:dyDescent="0.3">
      <c r="AG100" s="6"/>
      <c r="AH100" s="71"/>
      <c r="BE100" s="6"/>
      <c r="BF100" s="71"/>
      <c r="BT100" s="6"/>
      <c r="BU100" s="71"/>
      <c r="CI100" s="6"/>
      <c r="CJ100" s="71"/>
      <c r="CX100" s="6"/>
      <c r="CY100" s="71"/>
      <c r="DM100" s="6"/>
      <c r="DN100" s="71"/>
      <c r="EB100" s="6"/>
      <c r="EC100" s="71"/>
      <c r="EQ100" s="6"/>
      <c r="ER100" s="71"/>
      <c r="FF100" s="6"/>
      <c r="FG100" s="71"/>
      <c r="FU100" s="6"/>
      <c r="FV100" s="71"/>
      <c r="GJ100" s="6"/>
      <c r="GK100" s="96"/>
      <c r="GY100"/>
      <c r="GZ100" s="96"/>
      <c r="HN100"/>
      <c r="HO100" s="96"/>
      <c r="IC100"/>
      <c r="ID100" s="96"/>
      <c r="IR100"/>
      <c r="IS100" s="96"/>
      <c r="JG100"/>
      <c r="JH100" s="96"/>
      <c r="JV100"/>
      <c r="JW100" s="6"/>
    </row>
    <row r="101" spans="33:283" x14ac:dyDescent="0.3">
      <c r="AG101" s="6"/>
      <c r="AH101" s="71"/>
      <c r="BE101" s="6"/>
      <c r="BF101" s="71"/>
      <c r="BT101" s="6"/>
      <c r="BU101" s="71"/>
      <c r="CI101" s="6"/>
      <c r="CJ101" s="71"/>
      <c r="CX101" s="6"/>
      <c r="CY101" s="71"/>
      <c r="DM101" s="6"/>
      <c r="DN101" s="71"/>
      <c r="EB101" s="6"/>
      <c r="EC101" s="71"/>
      <c r="EQ101" s="6"/>
      <c r="ER101" s="71"/>
      <c r="FF101" s="6"/>
      <c r="FG101" s="71"/>
      <c r="FU101" s="6"/>
      <c r="FV101" s="71"/>
      <c r="GJ101" s="6"/>
      <c r="GK101" s="96"/>
      <c r="GY101"/>
      <c r="GZ101" s="96"/>
      <c r="HN101"/>
      <c r="HO101" s="96"/>
      <c r="IC101"/>
      <c r="ID101" s="96"/>
      <c r="IR101"/>
      <c r="IS101" s="96"/>
      <c r="JG101"/>
      <c r="JH101" s="96"/>
      <c r="JV101"/>
      <c r="JW101" s="6"/>
    </row>
    <row r="102" spans="33:283" x14ac:dyDescent="0.3">
      <c r="AG102" s="6"/>
      <c r="AH102" s="71"/>
      <c r="BE102" s="6"/>
      <c r="BF102" s="71"/>
      <c r="BT102" s="6"/>
      <c r="BU102" s="71"/>
      <c r="CI102" s="6"/>
      <c r="CJ102" s="71"/>
      <c r="CX102" s="6"/>
      <c r="CY102" s="71"/>
      <c r="DM102" s="6"/>
      <c r="DN102" s="71"/>
      <c r="EB102" s="6"/>
      <c r="EC102" s="71"/>
      <c r="EQ102" s="6"/>
      <c r="ER102" s="71"/>
      <c r="FF102" s="6"/>
      <c r="FG102" s="71"/>
      <c r="FU102" s="6"/>
      <c r="FV102" s="71"/>
      <c r="GJ102" s="6"/>
      <c r="GK102" s="96"/>
      <c r="GY102"/>
      <c r="GZ102" s="96"/>
      <c r="HN102"/>
      <c r="HO102" s="96"/>
      <c r="IC102"/>
      <c r="ID102" s="96"/>
      <c r="IR102"/>
      <c r="IS102" s="96"/>
      <c r="JG102"/>
      <c r="JH102" s="96"/>
      <c r="JV102"/>
      <c r="JW102" s="6"/>
    </row>
    <row r="103" spans="33:283" x14ac:dyDescent="0.3">
      <c r="AG103" s="6"/>
      <c r="AH103" s="71"/>
      <c r="BE103" s="6"/>
      <c r="BF103" s="71"/>
      <c r="BT103" s="6"/>
      <c r="BU103" s="71"/>
      <c r="CI103" s="6"/>
      <c r="CJ103" s="71"/>
      <c r="CX103" s="6"/>
      <c r="CY103" s="71"/>
      <c r="DM103" s="6"/>
      <c r="DN103" s="71"/>
      <c r="EB103" s="6"/>
      <c r="EC103" s="71"/>
      <c r="EQ103" s="6"/>
      <c r="ER103" s="71"/>
      <c r="FF103" s="6"/>
      <c r="FG103" s="71"/>
      <c r="FU103" s="6"/>
      <c r="FV103" s="71"/>
      <c r="GJ103" s="6"/>
      <c r="GK103" s="96"/>
      <c r="GY103"/>
      <c r="GZ103" s="96"/>
      <c r="HN103"/>
      <c r="HO103" s="96"/>
      <c r="IC103"/>
      <c r="ID103" s="96"/>
      <c r="IR103"/>
      <c r="IS103" s="96"/>
      <c r="JG103"/>
      <c r="JH103" s="96"/>
      <c r="JV103"/>
      <c r="JW103" s="6"/>
    </row>
    <row r="104" spans="33:283" x14ac:dyDescent="0.3">
      <c r="AG104" s="6"/>
      <c r="AH104" s="71"/>
      <c r="BE104" s="6"/>
      <c r="BF104" s="71"/>
      <c r="BT104" s="6"/>
      <c r="BU104" s="71"/>
      <c r="CI104" s="6"/>
      <c r="CJ104" s="71"/>
      <c r="CX104" s="6"/>
      <c r="CY104" s="71"/>
      <c r="DM104" s="6"/>
      <c r="DN104" s="71"/>
      <c r="EB104" s="6"/>
      <c r="EC104" s="71"/>
      <c r="EQ104" s="6"/>
      <c r="ER104" s="71"/>
      <c r="FF104" s="6"/>
      <c r="FG104" s="71"/>
      <c r="FU104" s="6"/>
      <c r="FV104" s="71"/>
      <c r="GJ104" s="6"/>
      <c r="GK104" s="96"/>
      <c r="GY104"/>
      <c r="GZ104" s="96"/>
      <c r="HN104"/>
      <c r="HO104" s="96"/>
      <c r="IC104"/>
      <c r="ID104" s="96"/>
      <c r="IR104"/>
      <c r="IS104" s="96"/>
      <c r="JG104"/>
      <c r="JH104" s="96"/>
      <c r="JV104"/>
      <c r="JW104" s="6"/>
    </row>
    <row r="105" spans="33:283" x14ac:dyDescent="0.3">
      <c r="AG105" s="6"/>
      <c r="AH105" s="71"/>
      <c r="BE105" s="6"/>
      <c r="BF105" s="71"/>
      <c r="BT105" s="6"/>
      <c r="BU105" s="71"/>
      <c r="CI105" s="6"/>
      <c r="CJ105" s="71"/>
      <c r="CX105" s="6"/>
      <c r="CY105" s="71"/>
      <c r="DM105" s="6"/>
      <c r="DN105" s="71"/>
      <c r="EB105" s="6"/>
      <c r="EC105" s="71"/>
      <c r="EQ105" s="6"/>
      <c r="ER105" s="71"/>
      <c r="FF105" s="6"/>
      <c r="FG105" s="71"/>
      <c r="FU105" s="6"/>
      <c r="FV105" s="71"/>
      <c r="GJ105" s="6"/>
      <c r="GK105" s="96"/>
      <c r="GY105"/>
      <c r="GZ105" s="96"/>
      <c r="HN105"/>
      <c r="HO105" s="96"/>
      <c r="IC105"/>
      <c r="ID105" s="96"/>
      <c r="IR105"/>
      <c r="IS105" s="96"/>
      <c r="JG105"/>
      <c r="JH105" s="96"/>
      <c r="JV105"/>
      <c r="JW105" s="6"/>
    </row>
    <row r="106" spans="33:283" x14ac:dyDescent="0.3">
      <c r="AG106" s="6"/>
      <c r="AH106" s="71"/>
      <c r="BE106" s="6"/>
      <c r="BF106" s="71"/>
      <c r="BT106" s="6"/>
      <c r="BU106" s="71"/>
      <c r="CI106" s="6"/>
      <c r="CJ106" s="71"/>
      <c r="CX106" s="6"/>
      <c r="CY106" s="71"/>
      <c r="DM106" s="6"/>
      <c r="DN106" s="71"/>
      <c r="EB106" s="6"/>
      <c r="EC106" s="71"/>
      <c r="EQ106" s="6"/>
      <c r="ER106" s="71"/>
      <c r="FF106" s="6"/>
      <c r="FG106" s="71"/>
      <c r="FU106" s="6"/>
      <c r="FV106" s="71"/>
      <c r="GJ106" s="6"/>
      <c r="GK106" s="96"/>
      <c r="GY106"/>
      <c r="GZ106" s="96"/>
      <c r="HN106"/>
      <c r="HO106" s="96"/>
      <c r="IC106"/>
      <c r="ID106" s="96"/>
      <c r="IR106"/>
      <c r="IS106" s="96"/>
      <c r="JG106"/>
      <c r="JH106" s="96"/>
      <c r="JV106"/>
      <c r="JW106" s="6"/>
    </row>
    <row r="107" spans="33:283" x14ac:dyDescent="0.3">
      <c r="AG107" s="6"/>
      <c r="AH107" s="71"/>
      <c r="BE107" s="6"/>
      <c r="BF107" s="71"/>
      <c r="BT107" s="6"/>
      <c r="BU107" s="71"/>
      <c r="CI107" s="6"/>
      <c r="CJ107" s="71"/>
      <c r="CX107" s="6"/>
      <c r="CY107" s="71"/>
      <c r="DM107" s="6"/>
      <c r="DN107" s="71"/>
      <c r="EB107" s="6"/>
      <c r="EC107" s="71"/>
      <c r="EQ107" s="6"/>
      <c r="ER107" s="71"/>
      <c r="FF107" s="6"/>
      <c r="FG107" s="71"/>
      <c r="FU107" s="6"/>
      <c r="FV107" s="71"/>
      <c r="GJ107" s="6"/>
      <c r="GK107" s="96"/>
      <c r="GY107"/>
      <c r="GZ107" s="96"/>
      <c r="HN107"/>
      <c r="HO107" s="96"/>
      <c r="IC107"/>
      <c r="ID107" s="96"/>
      <c r="IR107"/>
      <c r="IS107" s="96"/>
      <c r="JG107"/>
      <c r="JH107" s="96"/>
      <c r="JV107"/>
      <c r="JW107" s="6"/>
    </row>
    <row r="108" spans="33:283" x14ac:dyDescent="0.3">
      <c r="AG108" s="6"/>
      <c r="AH108" s="71"/>
      <c r="BE108" s="6"/>
      <c r="BF108" s="71"/>
      <c r="BT108" s="6"/>
      <c r="BU108" s="71"/>
      <c r="CI108" s="6"/>
      <c r="CJ108" s="71"/>
      <c r="CX108" s="6"/>
      <c r="CY108" s="71"/>
      <c r="DM108" s="6"/>
      <c r="DN108" s="71"/>
      <c r="EB108" s="6"/>
      <c r="EC108" s="71"/>
      <c r="EQ108" s="6"/>
      <c r="ER108" s="71"/>
      <c r="FF108" s="6"/>
      <c r="FG108" s="71"/>
      <c r="FU108" s="6"/>
      <c r="FV108" s="71"/>
      <c r="GJ108" s="6"/>
      <c r="GK108" s="96"/>
      <c r="GY108"/>
      <c r="GZ108" s="96"/>
      <c r="HN108"/>
      <c r="HO108" s="96"/>
      <c r="IC108"/>
      <c r="ID108" s="96"/>
      <c r="IR108"/>
      <c r="IS108" s="96"/>
      <c r="JG108"/>
      <c r="JH108" s="96"/>
      <c r="JV108"/>
      <c r="JW108" s="6"/>
    </row>
    <row r="109" spans="33:283" x14ac:dyDescent="0.3">
      <c r="AG109" s="6"/>
      <c r="AH109" s="71"/>
      <c r="BE109" s="6"/>
      <c r="BF109" s="71"/>
      <c r="BT109" s="6"/>
      <c r="BU109" s="71"/>
      <c r="CI109" s="6"/>
      <c r="CJ109" s="71"/>
      <c r="CX109" s="6"/>
      <c r="CY109" s="71"/>
      <c r="DM109" s="6"/>
      <c r="DN109" s="71"/>
      <c r="EB109" s="6"/>
      <c r="EC109" s="71"/>
      <c r="EQ109" s="6"/>
      <c r="ER109" s="71"/>
      <c r="FF109" s="6"/>
      <c r="FG109" s="71"/>
      <c r="FU109" s="6"/>
      <c r="FV109" s="71"/>
      <c r="GJ109" s="6"/>
      <c r="GK109" s="96"/>
      <c r="GY109"/>
      <c r="GZ109" s="96"/>
      <c r="HN109"/>
      <c r="HO109" s="96"/>
      <c r="IC109"/>
      <c r="ID109" s="96"/>
      <c r="IR109"/>
      <c r="IS109" s="96"/>
      <c r="JG109"/>
      <c r="JH109" s="96"/>
      <c r="JV109"/>
      <c r="JW109" s="6"/>
    </row>
    <row r="110" spans="33:283" x14ac:dyDescent="0.3">
      <c r="AG110" s="6"/>
      <c r="AH110" s="71"/>
      <c r="BE110" s="6"/>
      <c r="BF110" s="71"/>
      <c r="BT110" s="6"/>
      <c r="BU110" s="71"/>
      <c r="CI110" s="6"/>
      <c r="CJ110" s="71"/>
      <c r="CX110" s="6"/>
      <c r="CY110" s="71"/>
      <c r="DM110" s="6"/>
      <c r="DN110" s="71"/>
      <c r="EB110" s="6"/>
      <c r="EC110" s="71"/>
      <c r="EQ110" s="6"/>
      <c r="ER110" s="71"/>
      <c r="FF110" s="6"/>
      <c r="FG110" s="71"/>
      <c r="FU110" s="6"/>
      <c r="FV110" s="71"/>
      <c r="GJ110" s="6"/>
      <c r="GK110" s="96"/>
      <c r="GY110"/>
      <c r="GZ110" s="96"/>
      <c r="HN110"/>
      <c r="HO110" s="96"/>
      <c r="IC110"/>
      <c r="ID110" s="96"/>
      <c r="IR110"/>
      <c r="IS110" s="96"/>
      <c r="JG110"/>
      <c r="JH110" s="96"/>
      <c r="JV110"/>
      <c r="JW110" s="6"/>
    </row>
    <row r="111" spans="33:283" x14ac:dyDescent="0.3">
      <c r="AG111" s="6"/>
      <c r="AH111" s="71"/>
      <c r="BE111" s="6"/>
      <c r="BF111" s="71"/>
      <c r="BT111" s="6"/>
      <c r="BU111" s="71"/>
      <c r="CI111" s="6"/>
      <c r="CJ111" s="71"/>
      <c r="CX111" s="6"/>
      <c r="CY111" s="71"/>
      <c r="DM111" s="6"/>
      <c r="DN111" s="71"/>
      <c r="EB111" s="6"/>
      <c r="EC111" s="71"/>
      <c r="EQ111" s="6"/>
      <c r="ER111" s="71"/>
      <c r="FF111" s="6"/>
      <c r="FG111" s="71"/>
      <c r="FU111" s="6"/>
      <c r="FV111" s="71"/>
      <c r="GJ111" s="6"/>
      <c r="GK111" s="96"/>
      <c r="GY111"/>
      <c r="GZ111" s="96"/>
      <c r="HN111"/>
      <c r="HO111" s="96"/>
      <c r="IC111"/>
      <c r="ID111" s="96"/>
      <c r="IR111"/>
      <c r="IS111" s="96"/>
      <c r="JG111"/>
      <c r="JH111" s="96"/>
      <c r="JV111"/>
      <c r="JW111" s="6"/>
    </row>
    <row r="112" spans="33:283" x14ac:dyDescent="0.3">
      <c r="AG112" s="6"/>
      <c r="AH112" s="71"/>
      <c r="BE112" s="6"/>
      <c r="BF112" s="71"/>
      <c r="BT112" s="6"/>
      <c r="BU112" s="71"/>
      <c r="CI112" s="6"/>
      <c r="CJ112" s="71"/>
      <c r="CX112" s="6"/>
      <c r="CY112" s="71"/>
      <c r="DM112" s="6"/>
      <c r="DN112" s="71"/>
      <c r="EB112" s="6"/>
      <c r="EC112" s="71"/>
      <c r="EQ112" s="6"/>
      <c r="ER112" s="71"/>
      <c r="FF112" s="6"/>
      <c r="FG112" s="71"/>
      <c r="FU112" s="6"/>
      <c r="FV112" s="71"/>
      <c r="GJ112" s="6"/>
      <c r="GK112" s="96"/>
      <c r="GY112"/>
      <c r="GZ112" s="96"/>
      <c r="HN112"/>
      <c r="HO112" s="96"/>
      <c r="IC112"/>
      <c r="ID112" s="96"/>
      <c r="IR112"/>
      <c r="IS112" s="96"/>
      <c r="JG112"/>
      <c r="JH112" s="96"/>
      <c r="JV112"/>
      <c r="JW112" s="6"/>
    </row>
    <row r="113" spans="33:283" x14ac:dyDescent="0.3">
      <c r="AG113" s="6"/>
      <c r="AH113" s="71"/>
      <c r="BE113" s="6"/>
      <c r="BF113" s="71"/>
      <c r="BT113" s="6"/>
      <c r="BU113" s="71"/>
      <c r="CI113" s="6"/>
      <c r="CJ113" s="71"/>
      <c r="CX113" s="6"/>
      <c r="CY113" s="71"/>
      <c r="DM113" s="6"/>
      <c r="DN113" s="71"/>
      <c r="EB113" s="6"/>
      <c r="EC113" s="71"/>
      <c r="EQ113" s="6"/>
      <c r="ER113" s="71"/>
      <c r="FF113" s="6"/>
      <c r="FG113" s="71"/>
      <c r="FU113" s="6"/>
      <c r="FV113" s="71"/>
      <c r="GJ113" s="6"/>
      <c r="GK113" s="96"/>
      <c r="GY113"/>
      <c r="GZ113" s="96"/>
      <c r="HN113"/>
      <c r="HO113" s="96"/>
      <c r="IC113"/>
      <c r="ID113" s="96"/>
      <c r="IR113"/>
      <c r="IS113" s="96"/>
      <c r="JG113"/>
      <c r="JH113" s="96"/>
      <c r="JV113"/>
      <c r="JW113" s="6"/>
    </row>
    <row r="114" spans="33:283" x14ac:dyDescent="0.3">
      <c r="AG114" s="6"/>
      <c r="AH114" s="71"/>
      <c r="BE114" s="6"/>
      <c r="BF114" s="71"/>
      <c r="BT114" s="6"/>
      <c r="BU114" s="71"/>
      <c r="CI114" s="6"/>
      <c r="CJ114" s="71"/>
      <c r="CX114" s="6"/>
      <c r="CY114" s="71"/>
      <c r="DM114" s="6"/>
      <c r="DN114" s="71"/>
      <c r="EB114" s="6"/>
      <c r="EC114" s="71"/>
      <c r="EQ114" s="6"/>
      <c r="ER114" s="71"/>
      <c r="FF114" s="6"/>
      <c r="FG114" s="71"/>
      <c r="FU114" s="6"/>
      <c r="FV114" s="71"/>
      <c r="GJ114" s="6"/>
      <c r="GK114" s="96"/>
      <c r="GY114"/>
      <c r="GZ114" s="96"/>
      <c r="HN114"/>
      <c r="HO114" s="96"/>
      <c r="IC114"/>
      <c r="ID114" s="96"/>
      <c r="IR114"/>
      <c r="IS114" s="96"/>
      <c r="JG114"/>
      <c r="JH114" s="96"/>
      <c r="JV114"/>
      <c r="JW114" s="6"/>
    </row>
    <row r="115" spans="33:283" x14ac:dyDescent="0.3">
      <c r="AG115" s="6"/>
      <c r="AH115" s="71"/>
      <c r="BE115" s="6"/>
      <c r="BF115" s="71"/>
      <c r="BT115" s="6"/>
      <c r="BU115" s="71"/>
      <c r="CI115" s="6"/>
      <c r="CJ115" s="71"/>
      <c r="CX115" s="6"/>
      <c r="CY115" s="71"/>
      <c r="DM115" s="6"/>
      <c r="DN115" s="71"/>
      <c r="EB115" s="6"/>
      <c r="EC115" s="71"/>
      <c r="EQ115" s="6"/>
      <c r="ER115" s="71"/>
      <c r="FF115" s="6"/>
      <c r="FG115" s="71"/>
      <c r="FU115" s="6"/>
      <c r="FV115" s="71"/>
      <c r="GJ115" s="6"/>
      <c r="GK115" s="96"/>
      <c r="GY115"/>
      <c r="GZ115" s="96"/>
      <c r="HN115"/>
      <c r="HO115" s="96"/>
      <c r="IC115"/>
      <c r="ID115" s="96"/>
      <c r="IR115"/>
      <c r="IS115" s="96"/>
      <c r="JG115"/>
      <c r="JH115" s="96"/>
      <c r="JV115"/>
      <c r="JW115" s="6"/>
    </row>
    <row r="116" spans="33:283" x14ac:dyDescent="0.3">
      <c r="AG116" s="6"/>
      <c r="AH116" s="71"/>
      <c r="BE116" s="6"/>
      <c r="BF116" s="71"/>
      <c r="BT116" s="6"/>
      <c r="BU116" s="71"/>
      <c r="CI116" s="6"/>
      <c r="CJ116" s="71"/>
      <c r="CX116" s="6"/>
      <c r="CY116" s="71"/>
      <c r="DM116" s="6"/>
      <c r="DN116" s="71"/>
      <c r="EB116" s="6"/>
      <c r="EC116" s="71"/>
      <c r="EQ116" s="6"/>
      <c r="ER116" s="71"/>
      <c r="FF116" s="6"/>
      <c r="FG116" s="71"/>
      <c r="FU116" s="6"/>
      <c r="FV116" s="71"/>
      <c r="GJ116" s="6"/>
      <c r="GK116" s="96"/>
      <c r="GY116"/>
      <c r="GZ116" s="96"/>
      <c r="HN116"/>
      <c r="HO116" s="96"/>
      <c r="IC116"/>
      <c r="ID116" s="96"/>
      <c r="IR116"/>
      <c r="IS116" s="96"/>
      <c r="JG116"/>
      <c r="JH116" s="96"/>
      <c r="JV116"/>
      <c r="JW116" s="6"/>
    </row>
    <row r="117" spans="33:283" x14ac:dyDescent="0.3">
      <c r="AG117" s="6"/>
      <c r="AH117" s="71"/>
      <c r="BE117" s="6"/>
      <c r="BF117" s="71"/>
      <c r="BT117" s="6"/>
      <c r="BU117" s="71"/>
      <c r="CI117" s="6"/>
      <c r="CJ117" s="71"/>
      <c r="CX117" s="6"/>
      <c r="CY117" s="71"/>
      <c r="DM117" s="6"/>
      <c r="DN117" s="71"/>
      <c r="EB117" s="6"/>
      <c r="EC117" s="71"/>
      <c r="EQ117" s="6"/>
      <c r="ER117" s="71"/>
      <c r="FF117" s="6"/>
      <c r="FG117" s="71"/>
      <c r="FU117" s="6"/>
      <c r="FV117" s="71"/>
      <c r="GJ117" s="6"/>
      <c r="GK117" s="96"/>
      <c r="GY117"/>
      <c r="GZ117" s="96"/>
      <c r="HN117"/>
      <c r="HO117" s="96"/>
      <c r="IC117"/>
      <c r="ID117" s="96"/>
      <c r="IR117"/>
      <c r="IS117" s="96"/>
      <c r="JG117"/>
      <c r="JH117" s="96"/>
      <c r="JV117"/>
      <c r="JW117" s="6"/>
    </row>
    <row r="118" spans="33:283" x14ac:dyDescent="0.3">
      <c r="AG118" s="6"/>
      <c r="AH118" s="71"/>
      <c r="BE118" s="6"/>
      <c r="BF118" s="71"/>
      <c r="BT118" s="6"/>
      <c r="BU118" s="71"/>
      <c r="CI118" s="6"/>
      <c r="CJ118" s="71"/>
      <c r="CX118" s="6"/>
      <c r="CY118" s="71"/>
      <c r="DM118" s="6"/>
      <c r="DN118" s="71"/>
      <c r="EB118" s="6"/>
      <c r="EC118" s="71"/>
      <c r="EQ118" s="6"/>
      <c r="ER118" s="71"/>
      <c r="FF118" s="6"/>
      <c r="FG118" s="71"/>
      <c r="FU118" s="6"/>
      <c r="FV118" s="71"/>
      <c r="GJ118" s="6"/>
      <c r="GK118" s="96"/>
      <c r="GY118"/>
      <c r="GZ118" s="96"/>
      <c r="HN118"/>
      <c r="HO118" s="96"/>
      <c r="IC118"/>
      <c r="ID118" s="96"/>
      <c r="IR118"/>
      <c r="IS118" s="96"/>
      <c r="JG118"/>
      <c r="JH118" s="96"/>
      <c r="JV118"/>
      <c r="JW118" s="6"/>
    </row>
    <row r="119" spans="33:283" x14ac:dyDescent="0.3">
      <c r="AG119" s="6"/>
      <c r="AH119" s="71"/>
      <c r="BE119" s="6"/>
      <c r="BF119" s="71"/>
      <c r="BT119" s="6"/>
      <c r="BU119" s="71"/>
      <c r="CI119" s="6"/>
      <c r="CJ119" s="71"/>
      <c r="CX119" s="6"/>
      <c r="CY119" s="71"/>
      <c r="DM119" s="6"/>
      <c r="DN119" s="71"/>
      <c r="EB119" s="6"/>
      <c r="EC119" s="71"/>
      <c r="EQ119" s="6"/>
      <c r="ER119" s="71"/>
      <c r="FF119" s="6"/>
      <c r="FG119" s="71"/>
      <c r="FU119" s="6"/>
      <c r="FV119" s="71"/>
      <c r="GJ119" s="6"/>
      <c r="GK119" s="96"/>
      <c r="GY119"/>
      <c r="GZ119" s="96"/>
      <c r="HN119"/>
      <c r="HO119" s="96"/>
      <c r="IC119"/>
      <c r="ID119" s="96"/>
      <c r="IR119"/>
      <c r="IS119" s="96"/>
      <c r="JG119"/>
      <c r="JH119" s="96"/>
      <c r="JV119"/>
      <c r="JW119" s="6"/>
    </row>
    <row r="120" spans="33:283" x14ac:dyDescent="0.3">
      <c r="AG120" s="6"/>
      <c r="AH120" s="71"/>
      <c r="BE120" s="6"/>
      <c r="BF120" s="71"/>
      <c r="BT120" s="6"/>
      <c r="BU120" s="71"/>
      <c r="CI120" s="6"/>
      <c r="CJ120" s="71"/>
      <c r="CX120" s="6"/>
      <c r="CY120" s="71"/>
      <c r="DM120" s="6"/>
      <c r="DN120" s="71"/>
      <c r="EB120" s="6"/>
      <c r="EC120" s="71"/>
      <c r="EQ120" s="6"/>
      <c r="ER120" s="71"/>
      <c r="FF120" s="6"/>
      <c r="FG120" s="71"/>
      <c r="FU120" s="6"/>
      <c r="FV120" s="71"/>
      <c r="GJ120" s="6"/>
      <c r="GK120" s="96"/>
      <c r="GY120"/>
      <c r="GZ120" s="96"/>
      <c r="HN120"/>
      <c r="HO120" s="96"/>
      <c r="IC120"/>
      <c r="ID120" s="96"/>
      <c r="IR120"/>
      <c r="IS120" s="96"/>
      <c r="JG120"/>
      <c r="JH120" s="96"/>
      <c r="JV120"/>
      <c r="JW120" s="6"/>
    </row>
    <row r="121" spans="33:283" x14ac:dyDescent="0.3">
      <c r="AG121" s="6"/>
      <c r="AH121" s="71"/>
      <c r="BE121" s="6"/>
      <c r="BF121" s="71"/>
      <c r="BT121" s="6"/>
      <c r="BU121" s="71"/>
      <c r="CI121" s="6"/>
      <c r="CJ121" s="71"/>
      <c r="CX121" s="6"/>
      <c r="CY121" s="71"/>
      <c r="DM121" s="6"/>
      <c r="DN121" s="71"/>
      <c r="EB121" s="6"/>
      <c r="EC121" s="71"/>
      <c r="EQ121" s="6"/>
      <c r="ER121" s="71"/>
      <c r="FF121" s="6"/>
      <c r="FG121" s="71"/>
      <c r="FU121" s="6"/>
      <c r="FV121" s="71"/>
      <c r="GJ121" s="6"/>
      <c r="GK121" s="96"/>
      <c r="GY121"/>
      <c r="GZ121" s="96"/>
      <c r="HN121"/>
      <c r="HO121" s="96"/>
      <c r="IC121"/>
      <c r="ID121" s="96"/>
      <c r="IR121"/>
      <c r="IS121" s="96"/>
      <c r="JG121"/>
      <c r="JH121" s="96"/>
      <c r="JV121"/>
      <c r="JW121" s="6"/>
    </row>
    <row r="122" spans="33:283" x14ac:dyDescent="0.3">
      <c r="AG122" s="6"/>
      <c r="AH122" s="71"/>
      <c r="BE122" s="6"/>
      <c r="BF122" s="71"/>
      <c r="BT122" s="6"/>
      <c r="BU122" s="71"/>
      <c r="CI122" s="6"/>
      <c r="CJ122" s="71"/>
      <c r="CX122" s="6"/>
      <c r="CY122" s="71"/>
      <c r="DM122" s="6"/>
      <c r="DN122" s="71"/>
      <c r="EB122" s="6"/>
      <c r="EC122" s="71"/>
      <c r="EQ122" s="6"/>
      <c r="ER122" s="71"/>
      <c r="FF122" s="6"/>
      <c r="FG122" s="71"/>
      <c r="FU122" s="6"/>
      <c r="FV122" s="71"/>
      <c r="GJ122" s="6"/>
      <c r="GK122" s="96"/>
      <c r="GY122"/>
      <c r="GZ122" s="96"/>
      <c r="HN122"/>
      <c r="HO122" s="96"/>
      <c r="IC122"/>
      <c r="ID122" s="96"/>
      <c r="IR122"/>
      <c r="IS122" s="96"/>
      <c r="JG122"/>
      <c r="JH122" s="96"/>
      <c r="JV122"/>
      <c r="JW122" s="6"/>
    </row>
    <row r="123" spans="33:283" x14ac:dyDescent="0.3">
      <c r="AG123" s="6"/>
      <c r="AH123" s="71"/>
      <c r="BE123" s="6"/>
      <c r="BF123" s="71"/>
      <c r="BT123" s="6"/>
      <c r="BU123" s="71"/>
      <c r="CI123" s="6"/>
      <c r="CJ123" s="71"/>
      <c r="CX123" s="6"/>
      <c r="CY123" s="71"/>
      <c r="DM123" s="6"/>
      <c r="DN123" s="71"/>
      <c r="EB123" s="6"/>
      <c r="EC123" s="71"/>
      <c r="EQ123" s="6"/>
      <c r="ER123" s="71"/>
      <c r="FF123" s="6"/>
      <c r="FG123" s="71"/>
      <c r="FU123" s="6"/>
      <c r="FV123" s="71"/>
      <c r="GJ123" s="6"/>
      <c r="GK123" s="96"/>
      <c r="GY123"/>
      <c r="GZ123" s="96"/>
      <c r="HN123"/>
      <c r="HO123" s="96"/>
      <c r="IC123"/>
      <c r="ID123" s="96"/>
      <c r="IR123"/>
      <c r="IS123" s="96"/>
      <c r="JG123"/>
      <c r="JH123" s="96"/>
      <c r="JV123"/>
      <c r="JW123" s="6"/>
    </row>
    <row r="124" spans="33:283" x14ac:dyDescent="0.3">
      <c r="AG124" s="6"/>
      <c r="AH124" s="71"/>
      <c r="BE124" s="6"/>
      <c r="BF124" s="71"/>
      <c r="BT124" s="6"/>
      <c r="BU124" s="71"/>
      <c r="CI124" s="6"/>
      <c r="CJ124" s="71"/>
      <c r="CX124" s="6"/>
      <c r="CY124" s="71"/>
      <c r="DM124" s="6"/>
      <c r="DN124" s="71"/>
      <c r="EB124" s="6"/>
      <c r="EC124" s="71"/>
      <c r="EQ124" s="6"/>
      <c r="ER124" s="71"/>
      <c r="FF124" s="6"/>
      <c r="FG124" s="71"/>
      <c r="FU124" s="6"/>
      <c r="FV124" s="71"/>
      <c r="GJ124" s="6"/>
      <c r="GK124" s="96"/>
      <c r="GY124"/>
      <c r="GZ124" s="96"/>
      <c r="HN124"/>
      <c r="HO124" s="96"/>
      <c r="IC124"/>
      <c r="ID124" s="96"/>
      <c r="IR124"/>
      <c r="IS124" s="96"/>
      <c r="JG124"/>
      <c r="JH124" s="96"/>
      <c r="JV124"/>
      <c r="JW124" s="6"/>
    </row>
    <row r="125" spans="33:283" x14ac:dyDescent="0.3">
      <c r="AG125" s="6"/>
      <c r="AH125" s="71"/>
      <c r="BE125" s="6"/>
      <c r="BF125" s="71"/>
      <c r="BT125" s="6"/>
      <c r="BU125" s="71"/>
      <c r="CI125" s="6"/>
      <c r="CJ125" s="71"/>
      <c r="CX125" s="6"/>
      <c r="CY125" s="71"/>
      <c r="DM125" s="6"/>
      <c r="DN125" s="71"/>
      <c r="EB125" s="6"/>
      <c r="EC125" s="71"/>
      <c r="EQ125" s="6"/>
      <c r="ER125" s="71"/>
      <c r="FF125" s="6"/>
      <c r="FG125" s="71"/>
      <c r="FU125" s="6"/>
      <c r="FV125" s="71"/>
      <c r="GJ125" s="6"/>
      <c r="GK125" s="96"/>
      <c r="GY125"/>
      <c r="GZ125" s="96"/>
      <c r="HN125"/>
      <c r="HO125" s="96"/>
      <c r="IC125"/>
      <c r="ID125" s="96"/>
      <c r="IR125"/>
      <c r="IS125" s="96"/>
      <c r="JG125"/>
      <c r="JH125" s="96"/>
      <c r="JV125"/>
      <c r="JW125" s="6"/>
    </row>
    <row r="126" spans="33:283" x14ac:dyDescent="0.3">
      <c r="AG126" s="6"/>
      <c r="AH126" s="71"/>
      <c r="BE126" s="6"/>
      <c r="BF126" s="71"/>
      <c r="BT126" s="6"/>
      <c r="BU126" s="71"/>
      <c r="CI126" s="6"/>
      <c r="CJ126" s="71"/>
      <c r="CX126" s="6"/>
      <c r="CY126" s="71"/>
      <c r="DM126" s="6"/>
      <c r="DN126" s="71"/>
      <c r="EB126" s="6"/>
      <c r="EC126" s="71"/>
      <c r="EQ126" s="6"/>
      <c r="ER126" s="71"/>
      <c r="FF126" s="6"/>
      <c r="FG126" s="71"/>
      <c r="FU126" s="6"/>
      <c r="FV126" s="71"/>
      <c r="GJ126" s="6"/>
      <c r="GK126" s="96"/>
      <c r="GY126"/>
      <c r="GZ126" s="96"/>
      <c r="HN126"/>
      <c r="HO126" s="96"/>
      <c r="IC126"/>
      <c r="ID126" s="96"/>
      <c r="IR126"/>
      <c r="IS126" s="96"/>
      <c r="JG126"/>
      <c r="JH126" s="96"/>
      <c r="JV126"/>
      <c r="JW126" s="6"/>
    </row>
  </sheetData>
  <mergeCells count="58">
    <mergeCell ref="C61:E61"/>
    <mergeCell ref="P61:R61"/>
    <mergeCell ref="C62:E62"/>
    <mergeCell ref="P62:R62"/>
    <mergeCell ref="C63:E63"/>
    <mergeCell ref="P63:R63"/>
    <mergeCell ref="B18:I18"/>
    <mergeCell ref="O18:V18"/>
    <mergeCell ref="B38:I38"/>
    <mergeCell ref="O38:V38"/>
    <mergeCell ref="C60:E60"/>
    <mergeCell ref="P60:R60"/>
    <mergeCell ref="L36:M36"/>
    <mergeCell ref="D15:G15"/>
    <mergeCell ref="Q15:T15"/>
    <mergeCell ref="D16:G16"/>
    <mergeCell ref="Q16:T16"/>
    <mergeCell ref="C17:H17"/>
    <mergeCell ref="P17:U17"/>
    <mergeCell ref="JI10:JJ10"/>
    <mergeCell ref="CZ10:DA10"/>
    <mergeCell ref="DO10:DP10"/>
    <mergeCell ref="ED10:EE10"/>
    <mergeCell ref="ES10:ET10"/>
    <mergeCell ref="FH10:FI10"/>
    <mergeCell ref="FW10:FX10"/>
    <mergeCell ref="GL10:GM10"/>
    <mergeCell ref="HA10:HB10"/>
    <mergeCell ref="HP10:HQ10"/>
    <mergeCell ref="IE10:IF10"/>
    <mergeCell ref="IT10:IU10"/>
    <mergeCell ref="JM2:JU2"/>
    <mergeCell ref="T6:U6"/>
    <mergeCell ref="X6:Y6"/>
    <mergeCell ref="T7:U7"/>
    <mergeCell ref="T9:U9"/>
    <mergeCell ref="GP2:GX2"/>
    <mergeCell ref="HE2:HM2"/>
    <mergeCell ref="HT2:IB2"/>
    <mergeCell ref="II2:IQ2"/>
    <mergeCell ref="IX2:JF2"/>
    <mergeCell ref="X2:AF2"/>
    <mergeCell ref="AI2:AM2"/>
    <mergeCell ref="AO2:AP2"/>
    <mergeCell ref="AR10:AS10"/>
    <mergeCell ref="BG10:BH10"/>
    <mergeCell ref="BV10:BW10"/>
    <mergeCell ref="CK10:CL10"/>
    <mergeCell ref="GA2:GI2"/>
    <mergeCell ref="CO2:CW2"/>
    <mergeCell ref="DD2:DL2"/>
    <mergeCell ref="DS2:EA2"/>
    <mergeCell ref="EH2:EP2"/>
    <mergeCell ref="EW2:FE2"/>
    <mergeCell ref="FL2:FT2"/>
    <mergeCell ref="AV2:BD2"/>
    <mergeCell ref="BK2:BS2"/>
    <mergeCell ref="BZ2:CH2"/>
  </mergeCells>
  <conditionalFormatting sqref="AH5">
    <cfRule type="expression" dxfId="2" priority="1">
      <formula>AI5&lt;121</formula>
    </cfRule>
    <cfRule type="expression" dxfId="1" priority="2">
      <formula>AI5&gt;123.4</formula>
    </cfRule>
    <cfRule type="expression" dxfId="0" priority="3">
      <formula>AI5&gt;=121</formula>
    </cfRule>
  </conditionalFormatting>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Calculations</vt:lpstr>
      <vt:lpstr>6_2GeV</vt:lpstr>
      <vt:lpstr>9_2GeV</vt:lpstr>
      <vt:lpstr>8GeV</vt:lpstr>
      <vt:lpstr>7GeV</vt:lpstr>
      <vt:lpstr>6GeV</vt:lpstr>
      <vt:lpstr>11GeV</vt:lpstr>
      <vt:lpstr>Beta1</vt:lpstr>
      <vt:lpstr>Beta2</vt:lpstr>
      <vt:lpstr>Tow</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Jim's Lab Desktop</dc:creator>
  <cp:lastModifiedBy>Jim's Lab Desktop</cp:lastModifiedBy>
  <dcterms:created xsi:type="dcterms:W3CDTF">2021-04-05T20:14:13Z</dcterms:created>
  <dcterms:modified xsi:type="dcterms:W3CDTF">2021-04-21T16:53:51Z</dcterms:modified>
</cp:coreProperties>
</file>